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BEXBUD\FY23 Budget\"/>
    </mc:Choice>
  </mc:AlternateContent>
  <bookViews>
    <workbookView xWindow="240" yWindow="75" windowWidth="14805" windowHeight="8520"/>
  </bookViews>
  <sheets>
    <sheet name="Main" sheetId="1" r:id="rId1"/>
    <sheet name="Financial &amp; Admin Srvcs" sheetId="4" r:id="rId2"/>
    <sheet name="Public School Aid" sheetId="5" r:id="rId3"/>
    <sheet name="Learning Services" sheetId="6" r:id="rId4"/>
    <sheet name="Board Operated Schools" sheetId="7" r:id="rId5"/>
    <sheet name="MO Charter Public Commission" sheetId="11" r:id="rId6"/>
    <sheet name="Deaf &amp; Hard of Hearing" sheetId="8" r:id="rId7"/>
    <sheet name="Assistive Tech Council" sheetId="9" r:id="rId8"/>
  </sheets>
  <definedNames>
    <definedName name="ColumnTitle">Main!$A$1</definedName>
    <definedName name="ColumnTitle2">'Financial &amp; Admin Srvcs'!$A$1</definedName>
    <definedName name="ColumnTitle3">'Public School Aid'!$A$1</definedName>
    <definedName name="ColumnTitle4">'Learning Services'!$A$4</definedName>
    <definedName name="ColumnTitle5">'Board Operated Schools'!$A$4</definedName>
    <definedName name="ColumnTitle6">'MO Charter Public Commission'!$A$1</definedName>
    <definedName name="ColumnTitle7">'Deaf &amp; Hard of Hearing'!$A$1</definedName>
    <definedName name="ColumnTitle8">'Assistive Tech Council'!$A$1</definedName>
    <definedName name="_xlnm.Print_Area" localSheetId="0">Main!$A$1:$G$38</definedName>
  </definedNames>
  <calcPr calcId="162913"/>
</workbook>
</file>

<file path=xl/calcChain.xml><?xml version="1.0" encoding="utf-8"?>
<calcChain xmlns="http://schemas.openxmlformats.org/spreadsheetml/2006/main">
  <c r="F51" i="6" l="1"/>
  <c r="F17" i="1"/>
  <c r="F16" i="1"/>
  <c r="D36" i="6" l="1"/>
  <c r="F36" i="6"/>
  <c r="F26" i="6"/>
  <c r="D26" i="6"/>
  <c r="F15" i="4" l="1"/>
  <c r="F33" i="1" l="1"/>
  <c r="F28" i="1"/>
  <c r="F20" i="4" l="1"/>
  <c r="E33" i="1"/>
  <c r="E17" i="1"/>
  <c r="E16" i="1" s="1"/>
  <c r="E28" i="1"/>
  <c r="E6" i="1"/>
  <c r="E7" i="1" s="1"/>
  <c r="F7" i="1"/>
  <c r="C7" i="1"/>
  <c r="F46" i="6" l="1"/>
  <c r="G46" i="6"/>
  <c r="F5" i="5"/>
  <c r="D51" i="6" l="1"/>
  <c r="C51" i="6" l="1"/>
  <c r="C16" i="1"/>
  <c r="C17" i="1"/>
  <c r="B16" i="1"/>
  <c r="B17" i="1"/>
  <c r="C33" i="1"/>
  <c r="B33" i="1"/>
  <c r="C27" i="1"/>
  <c r="B25" i="1"/>
  <c r="C28" i="1" l="1"/>
  <c r="B28" i="1"/>
  <c r="C25" i="1" l="1"/>
  <c r="B7" i="1"/>
  <c r="D5" i="5" l="1"/>
  <c r="C5" i="5"/>
  <c r="C46" i="6" l="1"/>
  <c r="D46" i="6"/>
  <c r="D21" i="5"/>
  <c r="D15" i="4" l="1"/>
  <c r="C15" i="4"/>
  <c r="F21" i="5" l="1"/>
  <c r="C21" i="5" l="1"/>
  <c r="F14" i="1" l="1"/>
  <c r="E14" i="1"/>
  <c r="C14" i="1"/>
  <c r="B14" i="1"/>
  <c r="F35" i="1" l="1"/>
  <c r="E35" i="1"/>
  <c r="C35" i="1"/>
  <c r="B35" i="1"/>
  <c r="F9" i="7"/>
  <c r="D9" i="7"/>
  <c r="C9" i="7"/>
</calcChain>
</file>

<file path=xl/sharedStrings.xml><?xml version="1.0" encoding="utf-8"?>
<sst xmlns="http://schemas.openxmlformats.org/spreadsheetml/2006/main" count="198" uniqueCount="108">
  <si>
    <t>EXPENDITURE</t>
  </si>
  <si>
    <t>APPROPRIATION</t>
  </si>
  <si>
    <t>REQUEST</t>
  </si>
  <si>
    <t>GOVERNOR</t>
  </si>
  <si>
    <t>RECOMMENDS</t>
  </si>
  <si>
    <t>Total Full-time Equivalent Employees</t>
  </si>
  <si>
    <t>General Revenue Fund</t>
  </si>
  <si>
    <t>Federal Funds</t>
  </si>
  <si>
    <t>Other Funds</t>
  </si>
  <si>
    <t>DEPARTMENTAL TOTAL</t>
  </si>
  <si>
    <t>School District Bond Fund</t>
  </si>
  <si>
    <t>Bingo Proceeds for Education Fund</t>
  </si>
  <si>
    <t>Lottery Proceeds Fund</t>
  </si>
  <si>
    <t>Excellence in Education Fund</t>
  </si>
  <si>
    <t>Missouri Commission for the Deaf</t>
  </si>
  <si>
    <t>Early Childhood Development,</t>
  </si>
  <si>
    <t>Education and Care Fund</t>
  </si>
  <si>
    <t>Other Public School Aid</t>
  </si>
  <si>
    <t>Missouri Assistive Technology Council Funds</t>
  </si>
  <si>
    <t>Financial and Administrative Services</t>
  </si>
  <si>
    <t>Division of Learning Services</t>
  </si>
  <si>
    <t>Board Operated Schools</t>
  </si>
  <si>
    <t>Missouri Commission for the Deaf and Hard of Hearing</t>
  </si>
  <si>
    <t>Missouri Assistive Technology Council</t>
  </si>
  <si>
    <t>Foundation Formula</t>
  </si>
  <si>
    <t>School District Bond Program</t>
  </si>
  <si>
    <t>Federal Grants and Donations</t>
  </si>
  <si>
    <t>TOTAL</t>
  </si>
  <si>
    <t>Foundation - Formula</t>
  </si>
  <si>
    <t>Foundation - Small Schools Program</t>
  </si>
  <si>
    <t>Foundation - Transportation</t>
  </si>
  <si>
    <t>Foundation - Early Childhood Special Education</t>
  </si>
  <si>
    <t>Foundation - Career Education</t>
  </si>
  <si>
    <t>School District Trust Fund</t>
  </si>
  <si>
    <t>Urban Teaching Program</t>
  </si>
  <si>
    <t>Excellence In Education Fund</t>
  </si>
  <si>
    <t>Title I Academic Standards and Assessments</t>
  </si>
  <si>
    <t>Scholars and Fine Arts Academies</t>
  </si>
  <si>
    <t>Early Childhood Program</t>
  </si>
  <si>
    <t>Performance Based Assessment</t>
  </si>
  <si>
    <t>Title II Improve Teacher Quality</t>
  </si>
  <si>
    <t>Title III, Part A - Language Acquisition</t>
  </si>
  <si>
    <t>Federal Refugees</t>
  </si>
  <si>
    <t>Character Education Initiatives</t>
  </si>
  <si>
    <t>Vocational Rehabilitation</t>
  </si>
  <si>
    <t>Career Education</t>
  </si>
  <si>
    <t>Special Education</t>
  </si>
  <si>
    <t>Handicapped Children's Trust Fund</t>
  </si>
  <si>
    <t>Missouri Public Charter School Commission</t>
  </si>
  <si>
    <t>School Nutrition Services</t>
  </si>
  <si>
    <t>Teacher of the Year</t>
  </si>
  <si>
    <t>Foundation - Early Childhood Development/PAT</t>
  </si>
  <si>
    <t>Homeless and Comprehensive School Health</t>
  </si>
  <si>
    <t>Title V, Part B - Rural and Low-Income Schools</t>
  </si>
  <si>
    <t>Dyslexia Programs</t>
  </si>
  <si>
    <t>Title IV, Part A - Student Support/Academic Enrichment</t>
  </si>
  <si>
    <t>Missouri Charter Public School Commission</t>
  </si>
  <si>
    <t>State Legal Expense Fund Transfer</t>
  </si>
  <si>
    <t>School Board Training</t>
  </si>
  <si>
    <t>Missouri Healthy Schools</t>
  </si>
  <si>
    <t>STEM Awareness Program</t>
  </si>
  <si>
    <t>Computer Science Education Program</t>
  </si>
  <si>
    <t>Early Grade Reading Assessments</t>
  </si>
  <si>
    <t>School for Deaf Trust Fund</t>
  </si>
  <si>
    <t>School for Blind Trust Fund</t>
  </si>
  <si>
    <t>Missouri Charter Public School Commission Funds</t>
  </si>
  <si>
    <t>and Hard of Hearing Funds</t>
  </si>
  <si>
    <t>Part C Early Intervention System Fund</t>
  </si>
  <si>
    <t>FY 2021</t>
  </si>
  <si>
    <t>Community In Schools</t>
  </si>
  <si>
    <t>FY 2022</t>
  </si>
  <si>
    <t>School Safety Program</t>
  </si>
  <si>
    <t>Virtual Education</t>
  </si>
  <si>
    <t>Critical Needs</t>
  </si>
  <si>
    <t>Comprehensive Literacy Development</t>
  </si>
  <si>
    <t>Early Literacy Program</t>
  </si>
  <si>
    <t>Federal Stimulus Funds</t>
  </si>
  <si>
    <t>Early Childhood Special Education</t>
  </si>
  <si>
    <t>Parents As Teachers</t>
  </si>
  <si>
    <t>First Steps</t>
  </si>
  <si>
    <t>School Age Afterschool Program</t>
  </si>
  <si>
    <t>Community and Public Health Program</t>
  </si>
  <si>
    <t>Child Care Improvement Program</t>
  </si>
  <si>
    <t>Home Visiting</t>
  </si>
  <si>
    <t>Office of Childhood</t>
  </si>
  <si>
    <t>FY 2023</t>
  </si>
  <si>
    <t>School Turnaround Act</t>
  </si>
  <si>
    <t>Tutoring &amp; Education Enrichment</t>
  </si>
  <si>
    <t>St. Joseph School</t>
  </si>
  <si>
    <t>Public School Improvement</t>
  </si>
  <si>
    <t>Early Childhood Coordination</t>
  </si>
  <si>
    <t>Child Care Quality Initiatives</t>
  </si>
  <si>
    <t>Child Care Subsidy</t>
  </si>
  <si>
    <t>Missouri Project AWARE</t>
  </si>
  <si>
    <t>Early Child Comprehensive System</t>
  </si>
  <si>
    <t>Reading Literacy STL</t>
  </si>
  <si>
    <r>
      <t xml:space="preserve">Outstanding Schools Trust Fund </t>
    </r>
    <r>
      <rPr>
        <vertAlign val="superscript"/>
        <sz val="10.5"/>
        <color theme="1"/>
        <rFont val="Calibri"/>
        <family val="2"/>
        <scheme val="minor"/>
      </rPr>
      <t>3</t>
    </r>
  </si>
  <si>
    <r>
      <t xml:space="preserve">State School Moneys Fund </t>
    </r>
    <r>
      <rPr>
        <vertAlign val="superscript"/>
        <sz val="10.5"/>
        <color theme="1"/>
        <rFont val="Calibri"/>
        <family val="2"/>
        <scheme val="minor"/>
      </rPr>
      <t>4</t>
    </r>
  </si>
  <si>
    <r>
      <t xml:space="preserve">School District Trust Fund </t>
    </r>
    <r>
      <rPr>
        <vertAlign val="superscript"/>
        <sz val="10.5"/>
        <color theme="1"/>
        <rFont val="Calibri"/>
        <family val="2"/>
        <scheme val="minor"/>
      </rPr>
      <t>5</t>
    </r>
  </si>
  <si>
    <r>
      <t xml:space="preserve">Classroom Trust Fund </t>
    </r>
    <r>
      <rPr>
        <vertAlign val="superscript"/>
        <sz val="10.5"/>
        <color theme="1"/>
        <rFont val="Calibri"/>
        <family val="2"/>
        <scheme val="minor"/>
      </rPr>
      <t>6</t>
    </r>
  </si>
  <si>
    <t>Office of Childhood Administration</t>
  </si>
  <si>
    <t>Elementary and Secondary School Emergency Relief</t>
  </si>
  <si>
    <t>Educator Recruitment and Retention</t>
  </si>
  <si>
    <t>Seclusion and Restraint Incident Reporting</t>
  </si>
  <si>
    <t xml:space="preserve">Governor's Emergency Education Relief and Emergency
  </t>
  </si>
  <si>
    <t>Assistance to Non-Public Schools</t>
  </si>
  <si>
    <t>Stephen M. Ferman Memorial for Gifted Education</t>
  </si>
  <si>
    <t>Career Technology - Maintenance and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</si>
</sst>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"/>
    <numFmt numFmtId="165" formatCode="_(* #,##0_);_(* \(#,##0\)"/>
    <numFmt numFmtId="166" formatCode="_(* #,##0.00_);_(* \(#,##0.00\)"/>
    <numFmt numFmtId="167" formatCode="#,##0.00_)"/>
    <numFmt numFmtId="168" formatCode="0.0%"/>
  </numFmts>
  <fonts count="13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 val="singleAccounting"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165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wrapText="1"/>
    </xf>
    <xf numFmtId="168" fontId="4" fillId="0" borderId="0" xfId="1" applyNumberFormat="1" applyFont="1" applyProtection="1">
      <protection locked="0"/>
    </xf>
    <xf numFmtId="41" fontId="10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2" fontId="4" fillId="0" borderId="0" xfId="0" applyNumberFormat="1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protection locked="0"/>
    </xf>
    <xf numFmtId="165" fontId="4" fillId="3" borderId="0" xfId="0" applyNumberFormat="1" applyFont="1" applyFill="1" applyAlignment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 indent="2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Protection="1">
      <protection locked="0"/>
    </xf>
    <xf numFmtId="167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4" fillId="4" borderId="11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left" vertical="center" indent="2"/>
      <protection locked="0"/>
    </xf>
    <xf numFmtId="0" fontId="4" fillId="3" borderId="0" xfId="0" applyNumberFormat="1" applyFont="1" applyFill="1" applyAlignment="1" applyProtection="1">
      <protection locked="0"/>
    </xf>
    <xf numFmtId="0" fontId="4" fillId="3" borderId="0" xfId="0" applyFont="1" applyFill="1" applyAlignment="1" applyProtection="1">
      <alignment horizontal="left" indent="2"/>
      <protection locked="0"/>
    </xf>
    <xf numFmtId="0" fontId="4" fillId="3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165" fontId="4" fillId="0" borderId="0" xfId="0" applyNumberFormat="1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166" fontId="5" fillId="4" borderId="2" xfId="0" applyNumberFormat="1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  <protection locked="0"/>
    </xf>
    <xf numFmtId="16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66" fontId="4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166" fontId="4" fillId="0" borderId="7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166" fontId="5" fillId="4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indent="2"/>
      <protection locked="0"/>
    </xf>
    <xf numFmtId="166" fontId="4" fillId="4" borderId="11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1"/>
      <protection locked="0"/>
    </xf>
    <xf numFmtId="165" fontId="4" fillId="0" borderId="0" xfId="0" applyNumberFormat="1" applyFont="1" applyAlignment="1" applyProtection="1">
      <alignment vertical="center" wrapText="1"/>
      <protection locked="0"/>
    </xf>
    <xf numFmtId="168" fontId="4" fillId="0" borderId="0" xfId="0" applyNumberFormat="1" applyFont="1" applyProtection="1"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64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protection locked="0"/>
    </xf>
    <xf numFmtId="166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65" fontId="4" fillId="3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41" fontId="4" fillId="0" borderId="0" xfId="0" applyNumberFormat="1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 indent="2"/>
      <protection locked="0"/>
    </xf>
    <xf numFmtId="0" fontId="4" fillId="0" borderId="0" xfId="0" applyFont="1" applyFill="1" applyAlignment="1" applyProtection="1">
      <alignment horizontal="left" vertical="center" indent="3"/>
      <protection locked="0"/>
    </xf>
    <xf numFmtId="0" fontId="4" fillId="5" borderId="0" xfId="0" applyFont="1" applyFill="1" applyAlignment="1" applyProtection="1">
      <alignment horizontal="left" vertical="center" indent="2"/>
      <protection locked="0"/>
    </xf>
    <xf numFmtId="0" fontId="4" fillId="5" borderId="0" xfId="0" applyFont="1" applyFill="1" applyAlignment="1" applyProtection="1">
      <alignment horizontal="left" indent="2"/>
      <protection locked="0"/>
    </xf>
    <xf numFmtId="0" fontId="4" fillId="3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vertical="center"/>
    </xf>
    <xf numFmtId="41" fontId="11" fillId="0" borderId="0" xfId="0" applyNumberFormat="1" applyFont="1" applyFill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3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5" fontId="6" fillId="3" borderId="0" xfId="0" applyNumberFormat="1" applyFont="1" applyFill="1" applyAlignment="1" applyProtection="1">
      <alignment vertical="center"/>
      <protection locked="0"/>
    </xf>
    <xf numFmtId="4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3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</xf>
    <xf numFmtId="165" fontId="4" fillId="5" borderId="0" xfId="0" applyNumberFormat="1" applyFont="1" applyFill="1" applyAlignment="1" applyProtection="1">
      <alignment vertical="center"/>
      <protection locked="0"/>
    </xf>
    <xf numFmtId="164" fontId="5" fillId="3" borderId="0" xfId="0" applyNumberFormat="1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horizontal="left" vertical="center" indent="1"/>
      <protection locked="0"/>
    </xf>
    <xf numFmtId="165" fontId="6" fillId="3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165" fontId="4" fillId="3" borderId="0" xfId="0" applyNumberFormat="1" applyFont="1" applyFill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 indent="2"/>
      <protection locked="0"/>
    </xf>
    <xf numFmtId="165" fontId="4" fillId="0" borderId="0" xfId="0" applyNumberFormat="1" applyFont="1" applyFill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7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3" width="13.625" style="5" customWidth="1"/>
    <col min="4" max="4" width="1.625" style="5" customWidth="1"/>
    <col min="5" max="6" width="14.875" style="5" customWidth="1"/>
    <col min="7" max="7" width="1.625" style="5" customWidth="1"/>
    <col min="8" max="16384" width="8.75" style="5"/>
  </cols>
  <sheetData>
    <row r="1" spans="1:8" ht="12" customHeight="1" x14ac:dyDescent="0.25">
      <c r="A1" s="22"/>
      <c r="B1" s="24"/>
      <c r="C1" s="24"/>
      <c r="D1" s="24"/>
      <c r="E1" s="24"/>
      <c r="F1" s="24" t="s">
        <v>85</v>
      </c>
      <c r="G1" s="34"/>
    </row>
    <row r="2" spans="1:8" ht="12" customHeight="1" x14ac:dyDescent="0.25">
      <c r="A2" s="26"/>
      <c r="B2" s="28" t="s">
        <v>68</v>
      </c>
      <c r="C2" s="28" t="s">
        <v>70</v>
      </c>
      <c r="D2" s="28"/>
      <c r="E2" s="28" t="s">
        <v>85</v>
      </c>
      <c r="F2" s="28" t="s">
        <v>3</v>
      </c>
      <c r="G2" s="35"/>
    </row>
    <row r="3" spans="1:8" ht="12" customHeight="1" thickBot="1" x14ac:dyDescent="0.3">
      <c r="A3" s="30"/>
      <c r="B3" s="32" t="s">
        <v>0</v>
      </c>
      <c r="C3" s="32" t="s">
        <v>1</v>
      </c>
      <c r="D3" s="32"/>
      <c r="E3" s="32" t="s">
        <v>2</v>
      </c>
      <c r="F3" s="32" t="s">
        <v>4</v>
      </c>
      <c r="G3" s="36"/>
    </row>
    <row r="4" spans="1:8" ht="12" customHeight="1" x14ac:dyDescent="0.25"/>
    <row r="5" spans="1:8" ht="12" customHeight="1" x14ac:dyDescent="0.25">
      <c r="A5" s="37" t="s">
        <v>19</v>
      </c>
      <c r="B5" s="97">
        <v>538091663</v>
      </c>
      <c r="C5" s="97">
        <v>1018001010</v>
      </c>
      <c r="D5" s="37"/>
      <c r="E5" s="97">
        <v>3142334253</v>
      </c>
      <c r="F5" s="97">
        <v>3029418905</v>
      </c>
      <c r="G5" s="6"/>
      <c r="H5" s="15"/>
    </row>
    <row r="6" spans="1:8" ht="12" customHeight="1" x14ac:dyDescent="0.25">
      <c r="A6" s="6" t="s">
        <v>24</v>
      </c>
      <c r="B6" s="98">
        <v>3439432189</v>
      </c>
      <c r="C6" s="98">
        <v>3561737794</v>
      </c>
      <c r="D6" s="99"/>
      <c r="E6" s="98">
        <f>2596175622+965562172</f>
        <v>3561737794</v>
      </c>
      <c r="F6" s="98">
        <v>3561737794</v>
      </c>
      <c r="G6" s="6"/>
      <c r="H6" s="15"/>
    </row>
    <row r="7" spans="1:8" ht="12" customHeight="1" x14ac:dyDescent="0.25">
      <c r="A7" s="37" t="s">
        <v>17</v>
      </c>
      <c r="B7" s="84">
        <f>4793391500-B6</f>
        <v>1353959311</v>
      </c>
      <c r="C7" s="84">
        <f>4706969313-C6</f>
        <v>1145231519</v>
      </c>
      <c r="D7" s="37"/>
      <c r="E7" s="84">
        <f>4722386042-E6</f>
        <v>1160648248</v>
      </c>
      <c r="F7" s="84">
        <f>4897970313-F6</f>
        <v>1336232519</v>
      </c>
      <c r="G7" s="6"/>
      <c r="H7" s="15"/>
    </row>
    <row r="8" spans="1:8" ht="12" customHeight="1" x14ac:dyDescent="0.25">
      <c r="A8" s="10" t="s">
        <v>20</v>
      </c>
      <c r="B8" s="98">
        <v>867441495</v>
      </c>
      <c r="C8" s="98">
        <v>1693473064</v>
      </c>
      <c r="D8" s="6"/>
      <c r="E8" s="98">
        <v>2505721849</v>
      </c>
      <c r="F8" s="98">
        <v>2505203624</v>
      </c>
      <c r="G8" s="6"/>
      <c r="H8" s="15"/>
    </row>
    <row r="9" spans="1:8" ht="12" customHeight="1" x14ac:dyDescent="0.25">
      <c r="A9" s="40" t="s">
        <v>21</v>
      </c>
      <c r="B9" s="84">
        <v>47719930</v>
      </c>
      <c r="C9" s="84">
        <v>57328620</v>
      </c>
      <c r="D9" s="37"/>
      <c r="E9" s="84">
        <v>57658649</v>
      </c>
      <c r="F9" s="84">
        <v>59920624</v>
      </c>
      <c r="G9" s="6"/>
      <c r="H9" s="15"/>
    </row>
    <row r="10" spans="1:8" ht="12" customHeight="1" x14ac:dyDescent="0.25">
      <c r="A10" s="10" t="s">
        <v>48</v>
      </c>
      <c r="B10" s="98">
        <v>926040</v>
      </c>
      <c r="C10" s="98">
        <v>3586666</v>
      </c>
      <c r="D10" s="6"/>
      <c r="E10" s="98">
        <v>3779440</v>
      </c>
      <c r="F10" s="98">
        <v>3657746</v>
      </c>
      <c r="G10" s="6"/>
      <c r="H10" s="15"/>
    </row>
    <row r="11" spans="1:8" ht="12" customHeight="1" x14ac:dyDescent="0.25">
      <c r="A11" s="37" t="s">
        <v>22</v>
      </c>
      <c r="B11" s="84">
        <v>701841</v>
      </c>
      <c r="C11" s="84">
        <v>1282769</v>
      </c>
      <c r="D11" s="37"/>
      <c r="E11" s="84">
        <v>1324314</v>
      </c>
      <c r="F11" s="84">
        <v>1345819</v>
      </c>
      <c r="G11" s="6"/>
      <c r="H11" s="15"/>
    </row>
    <row r="12" spans="1:8" ht="12" customHeight="1" x14ac:dyDescent="0.25">
      <c r="A12" s="6" t="s">
        <v>23</v>
      </c>
      <c r="B12" s="98">
        <v>2761071</v>
      </c>
      <c r="C12" s="98">
        <v>4381645</v>
      </c>
      <c r="D12" s="6"/>
      <c r="E12" s="98">
        <v>4388604</v>
      </c>
      <c r="F12" s="98">
        <v>4730799</v>
      </c>
      <c r="G12" s="6"/>
      <c r="H12" s="15"/>
    </row>
    <row r="13" spans="1:8" s="6" customFormat="1" ht="13.15" customHeight="1" x14ac:dyDescent="0.2">
      <c r="A13" s="114" t="s">
        <v>57</v>
      </c>
      <c r="B13" s="108">
        <v>0</v>
      </c>
      <c r="C13" s="108">
        <v>1</v>
      </c>
      <c r="D13" s="101"/>
      <c r="E13" s="108">
        <v>1</v>
      </c>
      <c r="F13" s="108">
        <v>1</v>
      </c>
    </row>
    <row r="14" spans="1:8" ht="12" customHeight="1" x14ac:dyDescent="0.25">
      <c r="A14" s="79" t="s">
        <v>9</v>
      </c>
      <c r="B14" s="80">
        <f>SUM(B5:B13)</f>
        <v>6251033540</v>
      </c>
      <c r="C14" s="80">
        <f>SUM(C5:C13)</f>
        <v>7485023088</v>
      </c>
      <c r="D14" s="109"/>
      <c r="E14" s="80">
        <f>SUM(E5:E13)</f>
        <v>10437593152</v>
      </c>
      <c r="F14" s="80">
        <f>SUM(F5:F13)</f>
        <v>10502247831</v>
      </c>
      <c r="G14" s="119"/>
      <c r="H14" s="77"/>
    </row>
    <row r="15" spans="1:8" ht="12" customHeight="1" x14ac:dyDescent="0.25">
      <c r="A15" s="42" t="s">
        <v>6</v>
      </c>
      <c r="B15" s="84">
        <v>3450943162</v>
      </c>
      <c r="C15" s="84">
        <v>3609098782</v>
      </c>
      <c r="D15" s="37"/>
      <c r="E15" s="84">
        <v>3649617311</v>
      </c>
      <c r="F15" s="84">
        <v>3631072653</v>
      </c>
      <c r="G15" s="6"/>
    </row>
    <row r="16" spans="1:8" ht="12" customHeight="1" x14ac:dyDescent="0.25">
      <c r="A16" s="71" t="s">
        <v>7</v>
      </c>
      <c r="B16" s="78">
        <f>1229563670-360502871</f>
        <v>869060799</v>
      </c>
      <c r="C16" s="78">
        <f>2259629274-911124560</f>
        <v>1348504714</v>
      </c>
      <c r="D16" s="56"/>
      <c r="E16" s="78">
        <f>5162908293-E17</f>
        <v>1361679546</v>
      </c>
      <c r="F16" s="78">
        <f>5029344652-F17</f>
        <v>1382760713</v>
      </c>
      <c r="G16" s="6"/>
    </row>
    <row r="17" spans="1:7" ht="12" customHeight="1" x14ac:dyDescent="0.25">
      <c r="A17" s="42" t="s">
        <v>76</v>
      </c>
      <c r="B17" s="84">
        <f>32125839+328377032</f>
        <v>360502871</v>
      </c>
      <c r="C17" s="84">
        <f>222361426+688763134</f>
        <v>911124560</v>
      </c>
      <c r="D17" s="37"/>
      <c r="E17" s="84">
        <f>198388996+787526098+2089175161+726138492</f>
        <v>3801228747</v>
      </c>
      <c r="F17" s="84">
        <f>198532775+633201053+2089213002+725637109</f>
        <v>3646583939</v>
      </c>
      <c r="G17" s="6"/>
    </row>
    <row r="18" spans="1:7" ht="12" customHeight="1" x14ac:dyDescent="0.25">
      <c r="A18" s="71" t="s">
        <v>10</v>
      </c>
      <c r="B18" s="78">
        <v>449943</v>
      </c>
      <c r="C18" s="78">
        <v>492000</v>
      </c>
      <c r="D18" s="56"/>
      <c r="E18" s="78">
        <v>492000</v>
      </c>
      <c r="F18" s="78">
        <v>492000</v>
      </c>
      <c r="G18" s="6"/>
    </row>
    <row r="19" spans="1:7" s="116" customFormat="1" ht="12.95" customHeight="1" x14ac:dyDescent="0.25">
      <c r="A19" s="53" t="s">
        <v>96</v>
      </c>
      <c r="B19" s="115">
        <v>204068</v>
      </c>
      <c r="C19" s="115">
        <v>220491</v>
      </c>
      <c r="D19" s="53"/>
      <c r="E19" s="115">
        <v>220491</v>
      </c>
      <c r="F19" s="115">
        <v>49474</v>
      </c>
    </row>
    <row r="20" spans="1:7" ht="12" customHeight="1" x14ac:dyDescent="0.25">
      <c r="A20" s="72" t="s">
        <v>11</v>
      </c>
      <c r="B20" s="78">
        <v>924000</v>
      </c>
      <c r="C20" s="78">
        <v>1876355</v>
      </c>
      <c r="D20" s="56"/>
      <c r="E20" s="78">
        <v>1876355</v>
      </c>
      <c r="F20" s="78">
        <v>1876355</v>
      </c>
      <c r="G20" s="6"/>
    </row>
    <row r="21" spans="1:7" ht="12" customHeight="1" x14ac:dyDescent="0.25">
      <c r="A21" s="42" t="s">
        <v>12</v>
      </c>
      <c r="B21" s="84">
        <v>179133471</v>
      </c>
      <c r="C21" s="84">
        <v>187995119</v>
      </c>
      <c r="D21" s="37"/>
      <c r="E21" s="84">
        <v>187995119</v>
      </c>
      <c r="F21" s="84">
        <v>211037823</v>
      </c>
      <c r="G21" s="6"/>
    </row>
    <row r="22" spans="1:7" s="6" customFormat="1" ht="13.5" customHeight="1" x14ac:dyDescent="0.25">
      <c r="A22" s="72" t="s">
        <v>97</v>
      </c>
      <c r="B22" s="78">
        <v>57443986</v>
      </c>
      <c r="C22" s="78">
        <v>69269389</v>
      </c>
      <c r="D22" s="56"/>
      <c r="E22" s="78">
        <v>69269389</v>
      </c>
      <c r="F22" s="78">
        <v>69440406</v>
      </c>
    </row>
    <row r="23" spans="1:7" ht="12" customHeight="1" x14ac:dyDescent="0.25">
      <c r="A23" s="42" t="s">
        <v>13</v>
      </c>
      <c r="B23" s="84">
        <v>955425</v>
      </c>
      <c r="C23" s="84">
        <v>3023942</v>
      </c>
      <c r="D23" s="37"/>
      <c r="E23" s="84">
        <v>3098538</v>
      </c>
      <c r="F23" s="84">
        <v>3144867</v>
      </c>
      <c r="G23" s="6"/>
    </row>
    <row r="24" spans="1:7" s="118" customFormat="1" ht="12.95" customHeight="1" x14ac:dyDescent="0.2">
      <c r="A24" s="71" t="s">
        <v>98</v>
      </c>
      <c r="B24" s="117">
        <v>958400000</v>
      </c>
      <c r="C24" s="117">
        <v>958400000</v>
      </c>
      <c r="D24" s="71"/>
      <c r="E24" s="117">
        <v>958400000</v>
      </c>
      <c r="F24" s="117">
        <v>1153426000</v>
      </c>
    </row>
    <row r="25" spans="1:7" ht="12" customHeight="1" x14ac:dyDescent="0.25">
      <c r="A25" s="42" t="s">
        <v>65</v>
      </c>
      <c r="B25" s="84">
        <f>926040+0</f>
        <v>926040</v>
      </c>
      <c r="C25" s="84">
        <f>1086666+2000000</f>
        <v>3086666</v>
      </c>
      <c r="D25" s="37"/>
      <c r="E25" s="84">
        <v>3279440</v>
      </c>
      <c r="F25" s="84">
        <v>3157746</v>
      </c>
      <c r="G25" s="6"/>
    </row>
    <row r="26" spans="1:7" ht="12" customHeight="1" x14ac:dyDescent="0.25">
      <c r="A26" s="87" t="s">
        <v>14</v>
      </c>
      <c r="B26" s="93"/>
      <c r="C26" s="93"/>
      <c r="D26" s="93"/>
      <c r="E26" s="94"/>
      <c r="F26" s="94"/>
      <c r="G26" s="6"/>
    </row>
    <row r="27" spans="1:7" ht="12" customHeight="1" x14ac:dyDescent="0.25">
      <c r="A27" s="88" t="s">
        <v>66</v>
      </c>
      <c r="B27" s="78">
        <v>0</v>
      </c>
      <c r="C27" s="78">
        <f>154826</f>
        <v>154826</v>
      </c>
      <c r="D27" s="56"/>
      <c r="E27" s="78">
        <v>155181</v>
      </c>
      <c r="F27" s="78">
        <v>157171</v>
      </c>
      <c r="G27" s="6"/>
    </row>
    <row r="28" spans="1:7" ht="12" customHeight="1" x14ac:dyDescent="0.25">
      <c r="A28" s="42" t="s">
        <v>18</v>
      </c>
      <c r="B28" s="84">
        <f>553715+1001243</f>
        <v>1554958</v>
      </c>
      <c r="C28" s="84">
        <f>630296+1080000</f>
        <v>1710296</v>
      </c>
      <c r="D28" s="37"/>
      <c r="E28" s="84">
        <f>1080000+630843</f>
        <v>1710843</v>
      </c>
      <c r="F28" s="84">
        <f>1080000+633914</f>
        <v>1713914</v>
      </c>
      <c r="G28" s="6"/>
    </row>
    <row r="29" spans="1:7" ht="12" customHeight="1" x14ac:dyDescent="0.25">
      <c r="A29" s="71" t="s">
        <v>99</v>
      </c>
      <c r="B29" s="78">
        <v>337204648</v>
      </c>
      <c r="C29" s="78">
        <v>350254932</v>
      </c>
      <c r="D29" s="56"/>
      <c r="E29" s="78">
        <v>350254932</v>
      </c>
      <c r="F29" s="78">
        <v>349005372</v>
      </c>
      <c r="G29" s="6"/>
    </row>
    <row r="30" spans="1:7" ht="12" customHeight="1" x14ac:dyDescent="0.25">
      <c r="A30" s="42" t="s">
        <v>67</v>
      </c>
      <c r="B30" s="84">
        <v>5488471</v>
      </c>
      <c r="C30" s="84">
        <v>1500000</v>
      </c>
      <c r="D30" s="37"/>
      <c r="E30" s="84">
        <v>10000000</v>
      </c>
      <c r="F30" s="84">
        <v>10000000</v>
      </c>
      <c r="G30" s="6"/>
    </row>
    <row r="31" spans="1:7" ht="12" customHeight="1" x14ac:dyDescent="0.25">
      <c r="A31" s="71" t="s">
        <v>15</v>
      </c>
      <c r="D31" s="96"/>
      <c r="G31" s="6"/>
    </row>
    <row r="32" spans="1:7" ht="12" customHeight="1" x14ac:dyDescent="0.25">
      <c r="A32" s="88" t="s">
        <v>16</v>
      </c>
      <c r="B32" s="95">
        <v>26262658</v>
      </c>
      <c r="C32" s="95">
        <v>34039033</v>
      </c>
      <c r="D32" s="56"/>
      <c r="E32" s="95">
        <v>34039033</v>
      </c>
      <c r="F32" s="95">
        <v>34039033</v>
      </c>
      <c r="G32" s="6"/>
    </row>
    <row r="33" spans="1:7" ht="12" customHeight="1" x14ac:dyDescent="0.25">
      <c r="A33" s="42" t="s">
        <v>8</v>
      </c>
      <c r="B33" s="84">
        <f>3069+154500+648628+0+564+771779+500</f>
        <v>1579040</v>
      </c>
      <c r="C33" s="84">
        <f>150842+390556+1881085+100000+200000+1500000+49500</f>
        <v>4271983</v>
      </c>
      <c r="D33" s="37"/>
      <c r="E33" s="84">
        <f>150842+390556+1885329+100000+200000+1500000+49500</f>
        <v>4276227</v>
      </c>
      <c r="F33" s="84">
        <f>150842+390556+1899467+100000+200000+1500000+49500</f>
        <v>4290365</v>
      </c>
      <c r="G33" s="6"/>
    </row>
    <row r="34" spans="1:7" ht="12" customHeight="1" thickBot="1" x14ac:dyDescent="0.3">
      <c r="A34" s="6"/>
      <c r="B34" s="6"/>
      <c r="C34" s="6"/>
      <c r="D34" s="6"/>
      <c r="E34" s="6"/>
      <c r="F34" s="6"/>
      <c r="G34" s="6"/>
    </row>
    <row r="35" spans="1:7" ht="12" customHeight="1" x14ac:dyDescent="0.25">
      <c r="A35" s="43" t="s">
        <v>5</v>
      </c>
      <c r="B35" s="62">
        <f>SUM(B36:B38)</f>
        <v>1521.78</v>
      </c>
      <c r="C35" s="62">
        <f>SUM(C36:C38)</f>
        <v>1772.33</v>
      </c>
      <c r="D35" s="63"/>
      <c r="E35" s="62">
        <f>SUM(E36:E38)</f>
        <v>1800.33</v>
      </c>
      <c r="F35" s="62">
        <f>SUM(F36:F38)</f>
        <v>1799.33</v>
      </c>
      <c r="G35" s="44"/>
    </row>
    <row r="36" spans="1:7" ht="12" customHeight="1" x14ac:dyDescent="0.25">
      <c r="A36" s="19" t="s">
        <v>6</v>
      </c>
      <c r="B36" s="64">
        <v>704.3</v>
      </c>
      <c r="C36" s="64">
        <v>816.72</v>
      </c>
      <c r="D36" s="65"/>
      <c r="E36" s="64">
        <v>816.72</v>
      </c>
      <c r="F36" s="64">
        <v>816.72</v>
      </c>
      <c r="G36" s="11"/>
    </row>
    <row r="37" spans="1:7" ht="12" customHeight="1" x14ac:dyDescent="0.25">
      <c r="A37" s="51" t="s">
        <v>7</v>
      </c>
      <c r="B37" s="66">
        <v>798.24</v>
      </c>
      <c r="C37" s="66">
        <v>933.86</v>
      </c>
      <c r="D37" s="67"/>
      <c r="E37" s="66">
        <v>957.86</v>
      </c>
      <c r="F37" s="66">
        <v>959.86</v>
      </c>
      <c r="G37" s="45"/>
    </row>
    <row r="38" spans="1:7" ht="12" customHeight="1" thickBot="1" x14ac:dyDescent="0.3">
      <c r="A38" s="20" t="s">
        <v>8</v>
      </c>
      <c r="B38" s="68">
        <v>19.239999999999998</v>
      </c>
      <c r="C38" s="68">
        <v>21.75</v>
      </c>
      <c r="D38" s="69"/>
      <c r="E38" s="68">
        <v>25.75</v>
      </c>
      <c r="F38" s="68">
        <v>22.75</v>
      </c>
      <c r="G38" s="12"/>
    </row>
    <row r="41" spans="1:7" x14ac:dyDescent="0.25">
      <c r="A41" s="74"/>
      <c r="B41" s="76"/>
      <c r="C41" s="76"/>
      <c r="D41" s="76"/>
      <c r="E41" s="76"/>
      <c r="F41" s="76"/>
    </row>
    <row r="42" spans="1:7" x14ac:dyDescent="0.25">
      <c r="A42" s="74"/>
      <c r="B42" s="76"/>
      <c r="C42" s="76"/>
      <c r="D42" s="76"/>
      <c r="E42" s="76"/>
      <c r="F42" s="76"/>
    </row>
    <row r="43" spans="1:7" x14ac:dyDescent="0.25">
      <c r="A43" s="74"/>
      <c r="B43" s="76"/>
      <c r="C43" s="76"/>
      <c r="D43" s="76"/>
      <c r="E43" s="76"/>
      <c r="F43" s="76"/>
    </row>
    <row r="44" spans="1:7" x14ac:dyDescent="0.25">
      <c r="A44" s="74"/>
      <c r="B44" s="76"/>
      <c r="C44" s="76"/>
      <c r="D44" s="76"/>
      <c r="E44" s="76"/>
      <c r="F44" s="76"/>
    </row>
    <row r="45" spans="1:7" x14ac:dyDescent="0.25">
      <c r="A45" s="74"/>
      <c r="B45" s="76"/>
      <c r="C45" s="76"/>
      <c r="D45" s="76"/>
      <c r="E45" s="76"/>
      <c r="F45" s="76"/>
    </row>
    <row r="46" spans="1:7" x14ac:dyDescent="0.25">
      <c r="A46" s="74"/>
      <c r="B46" s="76"/>
      <c r="C46" s="76"/>
      <c r="D46" s="76"/>
      <c r="E46" s="76"/>
      <c r="F46" s="76"/>
    </row>
    <row r="47" spans="1:7" x14ac:dyDescent="0.25">
      <c r="A47" s="74"/>
      <c r="B47" s="76"/>
      <c r="C47" s="76"/>
      <c r="D47" s="76"/>
      <c r="E47" s="76"/>
      <c r="F47" s="76"/>
    </row>
    <row r="48" spans="1:7" x14ac:dyDescent="0.25">
      <c r="A48" s="74"/>
      <c r="B48" s="76"/>
      <c r="C48" s="76"/>
      <c r="D48" s="76"/>
      <c r="E48" s="76"/>
      <c r="F48" s="76"/>
    </row>
    <row r="49" spans="1:7" x14ac:dyDescent="0.25">
      <c r="A49" s="74"/>
      <c r="B49" s="76"/>
      <c r="C49" s="76"/>
      <c r="D49" s="76"/>
      <c r="E49" s="76"/>
      <c r="F49" s="76"/>
    </row>
    <row r="50" spans="1:7" x14ac:dyDescent="0.25">
      <c r="A50" s="74"/>
      <c r="B50" s="76"/>
      <c r="C50" s="76"/>
      <c r="D50" s="76"/>
      <c r="E50" s="76"/>
      <c r="F50" s="76"/>
    </row>
    <row r="51" spans="1:7" x14ac:dyDescent="0.25">
      <c r="A51" s="75"/>
      <c r="B51" s="76"/>
      <c r="C51" s="76"/>
      <c r="D51" s="76"/>
      <c r="E51" s="76"/>
      <c r="F51" s="76"/>
    </row>
    <row r="52" spans="1:7" x14ac:dyDescent="0.25">
      <c r="A52" s="75"/>
      <c r="B52" s="76"/>
      <c r="C52" s="76"/>
      <c r="D52" s="76"/>
      <c r="E52" s="76"/>
      <c r="F52" s="76"/>
    </row>
    <row r="53" spans="1:7" x14ac:dyDescent="0.25">
      <c r="A53" s="75"/>
      <c r="B53" s="76"/>
      <c r="C53" s="76"/>
      <c r="D53" s="76"/>
      <c r="E53" s="76"/>
      <c r="F53" s="76"/>
    </row>
    <row r="54" spans="1:7" x14ac:dyDescent="0.25">
      <c r="A54" s="74"/>
      <c r="B54" s="82"/>
      <c r="C54" s="82"/>
      <c r="D54" s="82"/>
      <c r="E54" s="82"/>
      <c r="F54" s="82"/>
      <c r="G54" s="82"/>
    </row>
  </sheetData>
  <sheetProtection formatCells="0" insertRows="0" selectLockedCells="1"/>
  <protectedRanges>
    <protectedRange algorithmName="SHA-512" hashValue="GqBIzzshgxW+5ID8jSwqsyL2ER2xapo4v2C/f9y0OKOzR6Uy6j21JsBxWIBiIA2uICeqfZObUsOUGZYVOw3w1g==" saltValue="2NT2wwn4eGAEf9bO/HiQQg==" spinCount="100000" sqref="A1:A7 F26:G26 B26:C26 B1:G5 B13:G14 G6:G12 E32:F32 D34:G34 D36:D38 G35:G38 B39:G41 G15:G25 A11:A41 B32:C34 D26:D31 E26:E30 G27:G33" name="Range1" securityDescriptor="O:WDG:WDD:(A;;CC;;;S-1-5-21-3219648850-738124763-203175933-17295)(A;;CC;;;S-1-5-21-3219648850-738124763-203175933-17298)(A;;CC;;;S-1-5-21-3219648850-738124763-203175933-17299)"/>
    <protectedRange algorithmName="SHA-512" hashValue="KrTtG6EZPih0zNpcaIkuM0PZO0Q6emJsf42MsJaCK2lPWwUD6GEMkcEPlwhmj3caDbZfmgJ0iA5mWPmItK2BvA==" saltValue="kctN55VpvsAr9Aa5VI6NUQ==" spinCount="100000" sqref="B6:F12 B27:F30 B15:F25 B33:C33 D32:D33 E33 F33" name="Range1_1" securityDescriptor="O:WDG:WDD:(A;;CC;;;S-1-5-21-3219648850-738124763-203175933-17295)(A;;CC;;;S-1-5-21-3219648850-738124763-203175933-17298)(A;;CC;;;S-1-5-21-3219648850-738124763-203175933-17299)"/>
    <protectedRange algorithmName="SHA-512" hashValue="lC9zXHv8et/z8Gku7jw46pEO79O9k8ZJsC4gi5b5J1/7Z8GEuIBNhEbfiMjg+y6Z4mtK8KzuX4UtbnwyRhe9kQ==" saltValue="QtuS5nmTmJuJWGSZXduYaw==" spinCount="100000" sqref="B35:B38" name="Range1_2" securityDescriptor="O:WDG:WDD:(A;;CC;;;S-1-5-21-3219648850-738124763-203175933-17295)(A;;CC;;;S-1-5-21-3219648850-738124763-203175933-17298)(A;;CC;;;S-1-5-21-3219648850-738124763-203175933-17299)"/>
    <protectedRange algorithmName="SHA-512" hashValue="OkMuteM6LS4pAyRUN+hDeQ/SfhYOk15OqIk5PdhPM+WEESaHLG//j7mHYIzUUYDAt6vQ6G9aX7yUBiEuSygxSA==" saltValue="t9RvUW60MUvb8vkh7JVnTQ==" spinCount="100000" sqref="C35:C38" name="Range1_3" securityDescriptor="O:WDG:WDD:(A;;CC;;;S-1-5-21-3219648850-738124763-203175933-17295)(A;;CC;;;S-1-5-21-3219648850-738124763-203175933-17298)(A;;CC;;;S-1-5-21-3219648850-738124763-203175933-17299)"/>
    <protectedRange algorithmName="SHA-512" hashValue="i1OqnqUb6hxktEKBlspluAfb416+mPj+7NhiaX+4NrYiWmMIx8Zr5MU+2jqUmu3XcoW8kuXguUuXUrdbYqggxg==" saltValue="cOfRTyrIoxSp+Q5cnf9HCA==" spinCount="100000" sqref="E35:E38" name="Range1_4" securityDescriptor="O:WDG:WDD:(A;;CC;;;S-1-5-21-3219648850-738124763-203175933-17295)(A;;CC;;;S-1-5-21-3219648850-738124763-203175933-17298)(A;;CC;;;S-1-5-21-3219648850-738124763-203175933-17299)"/>
    <protectedRange algorithmName="SHA-512" hashValue="7SdmurgsOvnpFTgdej3G1nK1NLS9wYcDxjWkAXYSh9jWPLkQIZIORB2WwNd/4+4Xt9kgj1DaP8q88kHlktqyew==" saltValue="Io8y72ztZbv6uokfZOA2ug==" spinCount="100000" sqref="F35:F38" name="Range1_5" securityDescriptor="O:WDG:WDD:(A;;CC;;;S-1-5-21-3219648850-738124763-203175933-17295)(A;;CC;;;S-1-5-21-3219648850-738124763-203175933-17298)(A;;CC;;;S-1-5-21-3219648850-738124763-203175933-17299)"/>
  </protectedRanges>
  <conditionalFormatting sqref="A36:B38 D36:XFD38 A39:XFD40 A41:A49 A54 G41:XFD53 A50:F53 H54:XFD54 A33:XFD35 A1:XFD30 A31:A32 D31 G31:XFD31 B32:XFD32 A55:XFD1048576">
    <cfRule type="expression" priority="15" stopIfTrue="1">
      <formula>CELL("protect",A1)=1</formula>
    </cfRule>
    <cfRule type="expression" dxfId="72" priority="16">
      <formula>CELL("protect",A1)=1</formula>
    </cfRule>
  </conditionalFormatting>
  <conditionalFormatting sqref="C36:C38">
    <cfRule type="expression" priority="11" stopIfTrue="1">
      <formula>CELL("protect",C36)=1</formula>
    </cfRule>
    <cfRule type="expression" dxfId="71" priority="12">
      <formula>CELL("protect",C36)=1</formula>
    </cfRule>
  </conditionalFormatting>
  <conditionalFormatting sqref="B41:F41">
    <cfRule type="expression" priority="7" stopIfTrue="1">
      <formula>CELL("protect",B41)=1</formula>
    </cfRule>
    <cfRule type="expression" dxfId="70" priority="8">
      <formula>CELL("protect",B41)=1</formula>
    </cfRule>
  </conditionalFormatting>
  <conditionalFormatting sqref="B41:F41 B50:F53">
    <cfRule type="cellIs" dxfId="69" priority="5" operator="lessThan">
      <formula>0</formula>
    </cfRule>
    <cfRule type="cellIs" dxfId="68" priority="6" operator="greaterThan">
      <formula>0</formula>
    </cfRule>
  </conditionalFormatting>
  <conditionalFormatting sqref="B42:F49">
    <cfRule type="expression" priority="3" stopIfTrue="1">
      <formula>CELL("protect",B42)=1</formula>
    </cfRule>
    <cfRule type="expression" dxfId="67" priority="4">
      <formula>CELL("protect",B42)=1</formula>
    </cfRule>
  </conditionalFormatting>
  <conditionalFormatting sqref="B42:F49">
    <cfRule type="cellIs" dxfId="66" priority="1" operator="lessThan">
      <formula>0</formula>
    </cfRule>
    <cfRule type="cellIs" dxfId="65" priority="2" operator="greaterThan">
      <formula>0</formula>
    </cfRule>
  </conditionalFormatting>
  <pageMargins left="0.7" right="0.7" top="0.75" bottom="0.75" header="0.3" footer="0.3"/>
  <pageSetup scale="80" orientation="portrait" blackAndWhite="1" r:id="rId1"/>
  <ignoredErrors>
    <ignoredError sqref="B25:C25 B28:C28 B33:C33 C27 E28:F28 E33:F33 B16:B17 C16:C17 E16:E17 F16:F17 B7:C7 E6:E7 F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"/>
  <cols>
    <col min="1" max="1" width="41.5" style="1" customWidth="1"/>
    <col min="2" max="4" width="13.625" style="1" customWidth="1"/>
    <col min="5" max="5" width="1.625" style="1" customWidth="1"/>
    <col min="6" max="6" width="13.625" style="1" customWidth="1"/>
    <col min="7" max="7" width="1.625" style="1" customWidth="1"/>
    <col min="8" max="8" width="8.75" style="1"/>
    <col min="9" max="9" width="12.125" style="1" bestFit="1" customWidth="1"/>
    <col min="10" max="16384" width="8.75" style="1"/>
  </cols>
  <sheetData>
    <row r="1" spans="1:8" ht="12" customHeight="1" x14ac:dyDescent="0.25">
      <c r="A1" s="22"/>
      <c r="B1" s="23"/>
      <c r="C1" s="24"/>
      <c r="D1" s="24"/>
      <c r="E1" s="24"/>
      <c r="F1" s="24" t="s">
        <v>85</v>
      </c>
      <c r="G1" s="25"/>
      <c r="H1" s="5"/>
    </row>
    <row r="2" spans="1:8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  <c r="H2" s="5"/>
    </row>
    <row r="3" spans="1:8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  <c r="H3" s="5"/>
    </row>
    <row r="4" spans="1:8" s="2" customFormat="1" ht="12" customHeight="1" x14ac:dyDescent="0.25">
      <c r="A4" s="5"/>
      <c r="B4" s="5"/>
      <c r="C4" s="5"/>
      <c r="D4" s="5"/>
      <c r="E4" s="5"/>
      <c r="F4" s="5"/>
      <c r="G4" s="5"/>
      <c r="H4" s="5"/>
    </row>
    <row r="5" spans="1:8" s="2" customFormat="1" ht="12" customHeight="1" x14ac:dyDescent="0.25">
      <c r="A5" s="37" t="s">
        <v>19</v>
      </c>
      <c r="B5" s="37"/>
      <c r="C5" s="97">
        <v>4218495</v>
      </c>
      <c r="D5" s="97">
        <v>4752699</v>
      </c>
      <c r="E5" s="38"/>
      <c r="F5" s="97">
        <v>5167952</v>
      </c>
      <c r="G5" s="5"/>
      <c r="H5" s="5"/>
    </row>
    <row r="6" spans="1:8" s="60" customFormat="1" ht="12" customHeight="1" x14ac:dyDescent="0.25">
      <c r="A6" s="56" t="s">
        <v>49</v>
      </c>
      <c r="B6" s="56"/>
      <c r="C6" s="78">
        <v>204404204</v>
      </c>
      <c r="D6" s="78">
        <v>321443177</v>
      </c>
      <c r="E6" s="57"/>
      <c r="F6" s="78">
        <v>340718566</v>
      </c>
      <c r="G6" s="55"/>
      <c r="H6" s="55"/>
    </row>
    <row r="7" spans="1:8" s="2" customFormat="1" ht="12" customHeight="1" x14ac:dyDescent="0.25">
      <c r="A7" s="37" t="s">
        <v>25</v>
      </c>
      <c r="B7" s="37"/>
      <c r="C7" s="84">
        <v>449943</v>
      </c>
      <c r="D7" s="84">
        <v>492000</v>
      </c>
      <c r="E7" s="52"/>
      <c r="F7" s="84">
        <v>492000</v>
      </c>
      <c r="G7" s="5"/>
      <c r="H7" s="5"/>
    </row>
    <row r="8" spans="1:8" s="60" customFormat="1" ht="12" customHeight="1" x14ac:dyDescent="0.25">
      <c r="A8" s="56" t="s">
        <v>26</v>
      </c>
      <c r="B8" s="56"/>
      <c r="C8" s="78">
        <v>270374</v>
      </c>
      <c r="D8" s="78">
        <v>1050000</v>
      </c>
      <c r="E8" s="61"/>
      <c r="F8" s="78">
        <v>1050193</v>
      </c>
      <c r="G8" s="55"/>
      <c r="H8" s="55"/>
    </row>
    <row r="9" spans="1:8" s="2" customFormat="1" ht="12" customHeight="1" x14ac:dyDescent="0.25">
      <c r="A9" s="37" t="s">
        <v>62</v>
      </c>
      <c r="B9" s="37"/>
      <c r="C9" s="100">
        <v>371615</v>
      </c>
      <c r="D9" s="100">
        <v>400000</v>
      </c>
      <c r="E9" s="38"/>
      <c r="F9" s="100">
        <v>400000</v>
      </c>
      <c r="G9" s="5"/>
      <c r="H9" s="5"/>
    </row>
    <row r="10" spans="1:8" s="2" customFormat="1" ht="12" customHeight="1" x14ac:dyDescent="0.25">
      <c r="A10" s="56" t="s">
        <v>101</v>
      </c>
      <c r="B10" s="56"/>
      <c r="C10" s="78">
        <v>311513603</v>
      </c>
      <c r="D10" s="78">
        <v>627703375</v>
      </c>
      <c r="E10" s="61"/>
      <c r="F10" s="78">
        <v>2518117296</v>
      </c>
      <c r="G10" s="5"/>
      <c r="H10" s="5"/>
    </row>
    <row r="11" spans="1:8" s="2" customFormat="1" ht="12" customHeight="1" x14ac:dyDescent="0.25">
      <c r="A11" s="37" t="s">
        <v>104</v>
      </c>
      <c r="B11" s="37"/>
      <c r="C11" s="39"/>
      <c r="D11" s="39"/>
      <c r="E11" s="38"/>
      <c r="F11" s="39"/>
      <c r="G11" s="5"/>
      <c r="H11" s="5"/>
    </row>
    <row r="12" spans="1:8" s="2" customFormat="1" ht="12" customHeight="1" x14ac:dyDescent="0.25">
      <c r="A12" s="112" t="s">
        <v>105</v>
      </c>
      <c r="B12" s="37"/>
      <c r="C12" s="39">
        <v>16863429</v>
      </c>
      <c r="D12" s="39">
        <v>61059759</v>
      </c>
      <c r="E12" s="38"/>
      <c r="F12" s="39">
        <v>141679754</v>
      </c>
      <c r="G12" s="5"/>
      <c r="H12" s="5"/>
    </row>
    <row r="13" spans="1:8" s="2" customFormat="1" ht="12" customHeight="1" x14ac:dyDescent="0.25">
      <c r="A13" s="6" t="s">
        <v>88</v>
      </c>
      <c r="B13" s="6"/>
      <c r="C13" s="98">
        <v>0</v>
      </c>
      <c r="D13" s="110">
        <v>1100000</v>
      </c>
      <c r="E13" s="17"/>
      <c r="F13" s="98">
        <v>0</v>
      </c>
      <c r="G13" s="5"/>
      <c r="H13" s="5"/>
    </row>
    <row r="14" spans="1:8" s="2" customFormat="1" ht="12.75" customHeight="1" x14ac:dyDescent="0.25">
      <c r="A14" s="37" t="s">
        <v>102</v>
      </c>
      <c r="B14" s="37"/>
      <c r="C14" s="108">
        <v>0</v>
      </c>
      <c r="D14" s="108">
        <v>0</v>
      </c>
      <c r="E14" s="38"/>
      <c r="F14" s="108">
        <v>21793144</v>
      </c>
      <c r="G14" s="5"/>
      <c r="H14" s="5"/>
    </row>
    <row r="15" spans="1:8" ht="12" customHeight="1" x14ac:dyDescent="0.25">
      <c r="A15" s="79" t="s">
        <v>27</v>
      </c>
      <c r="B15" s="79"/>
      <c r="C15" s="80">
        <f>SUM(C5:C13)</f>
        <v>538091663</v>
      </c>
      <c r="D15" s="80">
        <f>SUM(D5:D13)</f>
        <v>1018001010</v>
      </c>
      <c r="E15" s="81"/>
      <c r="F15" s="80">
        <f>SUM(F5:F14)</f>
        <v>3029418905</v>
      </c>
      <c r="G15" s="5"/>
      <c r="H15" s="5"/>
    </row>
    <row r="16" spans="1:8" ht="12" customHeight="1" x14ac:dyDescent="0.25">
      <c r="A16" s="42" t="s">
        <v>6</v>
      </c>
      <c r="B16" s="53"/>
      <c r="C16" s="84">
        <v>5656906</v>
      </c>
      <c r="D16" s="84">
        <v>6937157</v>
      </c>
      <c r="E16" s="39"/>
      <c r="F16" s="84">
        <v>6097941</v>
      </c>
      <c r="G16" s="5"/>
      <c r="H16" s="5"/>
    </row>
    <row r="17" spans="1:13" ht="12" customHeight="1" x14ac:dyDescent="0.25">
      <c r="A17" s="71" t="s">
        <v>7</v>
      </c>
      <c r="B17" s="72"/>
      <c r="C17" s="78">
        <v>531984814</v>
      </c>
      <c r="D17" s="78">
        <v>1010571853</v>
      </c>
      <c r="E17" s="58"/>
      <c r="F17" s="78">
        <v>3001035820</v>
      </c>
      <c r="G17" s="5"/>
      <c r="H17" s="5"/>
    </row>
    <row r="18" spans="1:13" ht="12" customHeight="1" x14ac:dyDescent="0.25">
      <c r="A18" s="42" t="s">
        <v>8</v>
      </c>
      <c r="B18" s="53"/>
      <c r="C18" s="84">
        <v>449943</v>
      </c>
      <c r="D18" s="84">
        <v>492000</v>
      </c>
      <c r="E18" s="39"/>
      <c r="F18" s="84">
        <v>22285144</v>
      </c>
      <c r="G18" s="5"/>
      <c r="H18" s="5"/>
    </row>
    <row r="19" spans="1:13" ht="12" customHeight="1" thickBot="1" x14ac:dyDescent="0.3">
      <c r="A19" s="5"/>
      <c r="B19" s="5"/>
      <c r="C19" s="8"/>
      <c r="D19" s="8"/>
      <c r="E19" s="8"/>
      <c r="F19" s="8"/>
      <c r="G19" s="5"/>
      <c r="H19" s="5"/>
    </row>
    <row r="20" spans="1:13" ht="12" customHeight="1" thickBot="1" x14ac:dyDescent="0.3">
      <c r="A20" s="46" t="s">
        <v>5</v>
      </c>
      <c r="B20" s="47"/>
      <c r="C20" s="70">
        <v>69.23</v>
      </c>
      <c r="D20" s="70">
        <v>76</v>
      </c>
      <c r="E20" s="70"/>
      <c r="F20" s="70">
        <f>76+4</f>
        <v>80</v>
      </c>
      <c r="G20" s="50"/>
      <c r="H20" s="5"/>
    </row>
    <row r="21" spans="1:13" ht="15" x14ac:dyDescent="0.25">
      <c r="A21" s="5"/>
      <c r="B21" s="5"/>
      <c r="C21" s="5"/>
      <c r="D21" s="5"/>
      <c r="E21" s="5"/>
      <c r="F21" s="5"/>
      <c r="G21" s="5"/>
      <c r="H21" s="5"/>
    </row>
    <row r="22" spans="1:13" ht="15" x14ac:dyDescent="0.25">
      <c r="A22" s="5"/>
      <c r="B22" s="5"/>
      <c r="C22" s="5"/>
      <c r="D22" s="5"/>
      <c r="E22" s="5"/>
      <c r="F22" s="5"/>
      <c r="G22" s="5"/>
      <c r="H22" s="5"/>
      <c r="M22" s="111"/>
    </row>
    <row r="23" spans="1:13" ht="15" x14ac:dyDescent="0.25">
      <c r="A23" s="3"/>
      <c r="B23" s="4"/>
      <c r="C23" s="14"/>
      <c r="D23" s="14"/>
      <c r="E23" s="5"/>
      <c r="F23" s="14"/>
      <c r="G23" s="2"/>
    </row>
  </sheetData>
  <sheetProtection formatCells="0" insertRows="0" selectLockedCells="1"/>
  <protectedRanges>
    <protectedRange password="CA89" sqref="B4:G4 B5 E5 G5 B8:B10 A13:G24 E8:E10 G8:G12 A4:A10 B6:G7 A11:F12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10" name="Range1_3" securityDescriptor="O:WDG:WDD:(A;;CC;;;S-1-5-21-3219648850-738124763-203175933-17295)(A;;CC;;;S-1-5-21-3219648850-738124763-203175933-17298)(A;;CC;;;S-1-5-21-3219648850-738124763-203175933-17299)"/>
    <protectedRange password="CA89" sqref="F8:F10" name="Range1_4" securityDescriptor="O:WDG:WDD:(A;;CC;;;S-1-5-21-3219648850-738124763-203175933-17295)(A;;CC;;;S-1-5-21-3219648850-738124763-203175933-17298)(A;;CC;;;S-1-5-21-3219648850-738124763-203175933-17299)"/>
    <protectedRange password="CA89" sqref="A1:G3" name="Range1_5" securityDescriptor="O:WDG:WDD:(A;;CC;;;S-1-5-21-3219648850-738124763-203175933-17295)(A;;CC;;;S-1-5-21-3219648850-738124763-203175933-17298)(A;;CC;;;S-1-5-21-3219648850-738124763-203175933-17299)"/>
  </protectedRanges>
  <conditionalFormatting sqref="H1:XFD3 A24:XFD1048576 A23:B23 G23:XFD23 A19:XFD22 A4:XFD9 G10:XFD18">
    <cfRule type="expression" dxfId="64" priority="75">
      <formula>CELL("protect",A1)=1</formula>
    </cfRule>
  </conditionalFormatting>
  <conditionalFormatting sqref="A19:G20 A4:G9 G10:G18">
    <cfRule type="expression" priority="74" stopIfTrue="1">
      <formula>CELL("protect",A4)=1</formula>
    </cfRule>
  </conditionalFormatting>
  <conditionalFormatting sqref="A1:G3">
    <cfRule type="expression" priority="69" stopIfTrue="1">
      <formula>CELL("protect",A1)=1</formula>
    </cfRule>
    <cfRule type="expression" dxfId="63" priority="70">
      <formula>CELL("protect",A1)=1</formula>
    </cfRule>
  </conditionalFormatting>
  <conditionalFormatting sqref="C23:F23">
    <cfRule type="expression" priority="67" stopIfTrue="1">
      <formula>CELL("protect",C23)=1</formula>
    </cfRule>
    <cfRule type="expression" dxfId="62" priority="68">
      <formula>CELL("protect",C23)=1</formula>
    </cfRule>
  </conditionalFormatting>
  <conditionalFormatting sqref="C23:F23">
    <cfRule type="cellIs" dxfId="61" priority="65" operator="lessThan">
      <formula>0</formula>
    </cfRule>
    <cfRule type="cellIs" dxfId="60" priority="66" operator="greaterThan">
      <formula>0</formula>
    </cfRule>
  </conditionalFormatting>
  <conditionalFormatting sqref="F10">
    <cfRule type="expression" priority="47" stopIfTrue="1">
      <formula>CELL("protect",F10)=1</formula>
    </cfRule>
    <cfRule type="expression" dxfId="59" priority="48">
      <formula>CELL("protect",F10)=1</formula>
    </cfRule>
  </conditionalFormatting>
  <conditionalFormatting sqref="C10">
    <cfRule type="expression" priority="43" stopIfTrue="1">
      <formula>CELL("protect",C10)=1</formula>
    </cfRule>
    <cfRule type="expression" dxfId="58" priority="44">
      <formula>CELL("protect",C10)=1</formula>
    </cfRule>
  </conditionalFormatting>
  <conditionalFormatting sqref="A10:B10 E10">
    <cfRule type="expression" dxfId="57" priority="50">
      <formula>CELL("protect",A10)=1</formula>
    </cfRule>
  </conditionalFormatting>
  <conditionalFormatting sqref="A10:B10 E10">
    <cfRule type="expression" priority="49" stopIfTrue="1">
      <formula>CELL("protect",A10)=1</formula>
    </cfRule>
  </conditionalFormatting>
  <conditionalFormatting sqref="D10">
    <cfRule type="expression" priority="45" stopIfTrue="1">
      <formula>CELL("protect",D10)=1</formula>
    </cfRule>
    <cfRule type="expression" dxfId="56" priority="46">
      <formula>CELL("protect",D10)=1</formula>
    </cfRule>
  </conditionalFormatting>
  <conditionalFormatting sqref="D9">
    <cfRule type="expression" priority="33" stopIfTrue="1">
      <formula>CELL("protect",D9)=1</formula>
    </cfRule>
    <cfRule type="expression" dxfId="55" priority="34">
      <formula>CELL("protect",D9)=1</formula>
    </cfRule>
  </conditionalFormatting>
  <conditionalFormatting sqref="A12:B12 E11:E12 B11">
    <cfRule type="expression" dxfId="54" priority="26">
      <formula>CELL("protect",A11)=1</formula>
    </cfRule>
  </conditionalFormatting>
  <conditionalFormatting sqref="A12:B12 E11:E12 B11">
    <cfRule type="expression" priority="25" stopIfTrue="1">
      <formula>CELL("protect",A11)=1</formula>
    </cfRule>
  </conditionalFormatting>
  <conditionalFormatting sqref="F9">
    <cfRule type="expression" priority="35" stopIfTrue="1">
      <formula>CELL("protect",F9)=1</formula>
    </cfRule>
    <cfRule type="expression" dxfId="53" priority="36">
      <formula>CELL("protect",F9)=1</formula>
    </cfRule>
  </conditionalFormatting>
  <conditionalFormatting sqref="C9">
    <cfRule type="expression" priority="31" stopIfTrue="1">
      <formula>CELL("protect",C9)=1</formula>
    </cfRule>
    <cfRule type="expression" dxfId="52" priority="32">
      <formula>CELL("protect",C9)=1</formula>
    </cfRule>
  </conditionalFormatting>
  <conditionalFormatting sqref="A9:B9 E9">
    <cfRule type="expression" dxfId="51" priority="38">
      <formula>CELL("protect",A9)=1</formula>
    </cfRule>
  </conditionalFormatting>
  <conditionalFormatting sqref="A9:B9 E9">
    <cfRule type="expression" priority="37" stopIfTrue="1">
      <formula>CELL("protect",A9)=1</formula>
    </cfRule>
  </conditionalFormatting>
  <conditionalFormatting sqref="A10:F10">
    <cfRule type="expression" dxfId="50" priority="30">
      <formula>CELL("protect",A10)=1</formula>
    </cfRule>
  </conditionalFormatting>
  <conditionalFormatting sqref="A10:F10">
    <cfRule type="expression" priority="29" stopIfTrue="1">
      <formula>CELL("protect",A10)=1</formula>
    </cfRule>
  </conditionalFormatting>
  <conditionalFormatting sqref="A12:F12 B11:F11">
    <cfRule type="expression" dxfId="49" priority="28">
      <formula>CELL("protect",A11)=1</formula>
    </cfRule>
  </conditionalFormatting>
  <conditionalFormatting sqref="A12:F12 B11:F11">
    <cfRule type="expression" priority="27" stopIfTrue="1">
      <formula>CELL("protect",A11)=1</formula>
    </cfRule>
  </conditionalFormatting>
  <conditionalFormatting sqref="F11:F12">
    <cfRule type="expression" priority="23" stopIfTrue="1">
      <formula>CELL("protect",F11)=1</formula>
    </cfRule>
    <cfRule type="expression" dxfId="48" priority="24">
      <formula>CELL("protect",F11)=1</formula>
    </cfRule>
  </conditionalFormatting>
  <conditionalFormatting sqref="C11:C12">
    <cfRule type="expression" priority="19" stopIfTrue="1">
      <formula>CELL("protect",C11)=1</formula>
    </cfRule>
    <cfRule type="expression" dxfId="47" priority="20">
      <formula>CELL("protect",C11)=1</formula>
    </cfRule>
  </conditionalFormatting>
  <conditionalFormatting sqref="D11:D12">
    <cfRule type="expression" priority="21" stopIfTrue="1">
      <formula>CELL("protect",D11)=1</formula>
    </cfRule>
    <cfRule type="expression" dxfId="46" priority="22">
      <formula>CELL("protect",D11)=1</formula>
    </cfRule>
  </conditionalFormatting>
  <conditionalFormatting sqref="A13:F13">
    <cfRule type="expression" priority="17" stopIfTrue="1">
      <formula>CELL("protect",A13)=1</formula>
    </cfRule>
    <cfRule type="expression" dxfId="45" priority="18">
      <formula>CELL("protect",A13)=1</formula>
    </cfRule>
  </conditionalFormatting>
  <conditionalFormatting sqref="A15:F18 A14:B14 E14">
    <cfRule type="expression" dxfId="44" priority="12">
      <formula>CELL("protect",A14)=1</formula>
    </cfRule>
  </conditionalFormatting>
  <conditionalFormatting sqref="A15:F18 A14:B14 E14">
    <cfRule type="expression" priority="11" stopIfTrue="1">
      <formula>CELL("protect",A14)=1</formula>
    </cfRule>
  </conditionalFormatting>
  <conditionalFormatting sqref="D14">
    <cfRule type="expression" priority="9" stopIfTrue="1">
      <formula>CELL("protect",D14)=1</formula>
    </cfRule>
    <cfRule type="expression" dxfId="43" priority="10">
      <formula>CELL("protect",D14)=1</formula>
    </cfRule>
  </conditionalFormatting>
  <conditionalFormatting sqref="C14">
    <cfRule type="expression" priority="7" stopIfTrue="1">
      <formula>CELL("protect",C14)=1</formula>
    </cfRule>
    <cfRule type="expression" dxfId="42" priority="8">
      <formula>CELL("protect",C14)=1</formula>
    </cfRule>
  </conditionalFormatting>
  <conditionalFormatting sqref="F14">
    <cfRule type="expression" priority="5" stopIfTrue="1">
      <formula>CELL("protect",F14)=1</formula>
    </cfRule>
    <cfRule type="expression" dxfId="41" priority="6">
      <formula>CELL("protect",F14)=1</formula>
    </cfRule>
  </conditionalFormatting>
  <conditionalFormatting sqref="A11">
    <cfRule type="expression" dxfId="40" priority="4">
      <formula>CELL("protect",A11)=1</formula>
    </cfRule>
  </conditionalFormatting>
  <conditionalFormatting sqref="A11">
    <cfRule type="expression" priority="3" stopIfTrue="1">
      <formula>CELL("protect",A11)=1</formula>
    </cfRule>
  </conditionalFormatting>
  <conditionalFormatting sqref="A11">
    <cfRule type="expression" dxfId="39" priority="2">
      <formula>CELL("protect",A11)=1</formula>
    </cfRule>
  </conditionalFormatting>
  <conditionalFormatting sqref="A11">
    <cfRule type="expression" priority="1" stopIfTrue="1">
      <formula>CELL("protect",A11)=1</formula>
    </cfRule>
  </conditionalFormatting>
  <pageMargins left="0.7" right="0.7" top="0.75" bottom="0.75" header="0.3" footer="0.3"/>
  <pageSetup scale="8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7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/>
    <row r="5" spans="1:7" ht="12" customHeight="1" x14ac:dyDescent="0.25">
      <c r="A5" s="37" t="s">
        <v>28</v>
      </c>
      <c r="B5" s="37"/>
      <c r="C5" s="97">
        <f>2469606805+969825384</f>
        <v>3439432189</v>
      </c>
      <c r="D5" s="97">
        <f>2596175622+965562172</f>
        <v>3561737794</v>
      </c>
      <c r="E5" s="37"/>
      <c r="F5" s="97">
        <f>2607253215+954484579</f>
        <v>3561737794</v>
      </c>
      <c r="G5" s="9"/>
    </row>
    <row r="6" spans="1:7" ht="12" customHeight="1" x14ac:dyDescent="0.25">
      <c r="A6" s="56" t="s">
        <v>29</v>
      </c>
      <c r="B6" s="56"/>
      <c r="C6" s="78">
        <v>15000000</v>
      </c>
      <c r="D6" s="78">
        <v>15000000</v>
      </c>
      <c r="E6" s="56"/>
      <c r="F6" s="78">
        <v>15000000</v>
      </c>
    </row>
    <row r="7" spans="1:7" ht="12" customHeight="1" x14ac:dyDescent="0.25">
      <c r="A7" s="37" t="s">
        <v>30</v>
      </c>
      <c r="B7" s="37"/>
      <c r="C7" s="84">
        <v>93947713</v>
      </c>
      <c r="D7" s="84">
        <v>113947713</v>
      </c>
      <c r="E7" s="37"/>
      <c r="F7" s="84">
        <v>113947713</v>
      </c>
    </row>
    <row r="8" spans="1:7" ht="12" customHeight="1" x14ac:dyDescent="0.25">
      <c r="A8" s="56" t="s">
        <v>31</v>
      </c>
      <c r="B8" s="56"/>
      <c r="C8" s="78">
        <v>212969127</v>
      </c>
      <c r="D8" s="78">
        <v>0</v>
      </c>
      <c r="E8" s="56"/>
      <c r="F8" s="78">
        <v>0</v>
      </c>
    </row>
    <row r="9" spans="1:7" ht="12" customHeight="1" x14ac:dyDescent="0.25">
      <c r="A9" s="37" t="s">
        <v>32</v>
      </c>
      <c r="B9" s="37"/>
      <c r="C9" s="84">
        <v>50069028</v>
      </c>
      <c r="D9" s="84">
        <v>50069028</v>
      </c>
      <c r="E9" s="37"/>
      <c r="F9" s="84">
        <v>50069028</v>
      </c>
    </row>
    <row r="10" spans="1:7" ht="12" customHeight="1" x14ac:dyDescent="0.25">
      <c r="A10" s="56" t="s">
        <v>51</v>
      </c>
      <c r="B10" s="56"/>
      <c r="C10" s="78">
        <v>21058000</v>
      </c>
      <c r="D10" s="78">
        <v>0</v>
      </c>
      <c r="E10" s="56"/>
      <c r="F10" s="78">
        <v>0</v>
      </c>
    </row>
    <row r="11" spans="1:7" ht="12" customHeight="1" x14ac:dyDescent="0.25">
      <c r="A11" s="37" t="s">
        <v>33</v>
      </c>
      <c r="B11" s="37"/>
      <c r="C11" s="84">
        <v>958400000</v>
      </c>
      <c r="D11" s="84">
        <v>958400000</v>
      </c>
      <c r="E11" s="37"/>
      <c r="F11" s="84">
        <v>1153426000</v>
      </c>
    </row>
    <row r="12" spans="1:7" ht="12" customHeight="1" x14ac:dyDescent="0.25">
      <c r="A12" s="56" t="s">
        <v>69</v>
      </c>
      <c r="B12" s="59"/>
      <c r="C12" s="78">
        <v>187814</v>
      </c>
      <c r="D12" s="78">
        <v>0</v>
      </c>
      <c r="E12" s="56"/>
      <c r="F12" s="78">
        <v>0</v>
      </c>
    </row>
    <row r="13" spans="1:7" ht="12" customHeight="1" x14ac:dyDescent="0.25">
      <c r="A13" s="37" t="s">
        <v>71</v>
      </c>
      <c r="B13" s="54"/>
      <c r="C13" s="84">
        <v>0</v>
      </c>
      <c r="D13" s="84">
        <v>2000000</v>
      </c>
      <c r="E13" s="37"/>
      <c r="F13" s="84">
        <v>0</v>
      </c>
    </row>
    <row r="14" spans="1:7" ht="12" customHeight="1" x14ac:dyDescent="0.25">
      <c r="A14" s="56" t="s">
        <v>89</v>
      </c>
      <c r="B14" s="56"/>
      <c r="C14" s="78">
        <v>0</v>
      </c>
      <c r="D14" s="78">
        <v>2000000</v>
      </c>
      <c r="E14" s="56"/>
      <c r="F14" s="78">
        <v>0</v>
      </c>
    </row>
    <row r="15" spans="1:7" s="55" customFormat="1" ht="12" customHeight="1" x14ac:dyDescent="0.25">
      <c r="A15" s="37" t="s">
        <v>72</v>
      </c>
      <c r="B15" s="37"/>
      <c r="C15" s="84">
        <v>44029</v>
      </c>
      <c r="D15" s="84">
        <v>1089778</v>
      </c>
      <c r="E15" s="37"/>
      <c r="F15" s="84">
        <v>1089778</v>
      </c>
      <c r="G15" s="59"/>
    </row>
    <row r="16" spans="1:7" s="55" customFormat="1" ht="12" customHeight="1" x14ac:dyDescent="0.25">
      <c r="A16" s="56" t="s">
        <v>73</v>
      </c>
      <c r="B16" s="56"/>
      <c r="C16" s="78">
        <v>291000</v>
      </c>
      <c r="D16" s="78">
        <v>300000</v>
      </c>
      <c r="E16" s="56"/>
      <c r="F16" s="78">
        <v>300000</v>
      </c>
      <c r="G16" s="59"/>
    </row>
    <row r="17" spans="1:7" s="55" customFormat="1" ht="12" customHeight="1" x14ac:dyDescent="0.25">
      <c r="A17" s="37" t="s">
        <v>58</v>
      </c>
      <c r="B17" s="37"/>
      <c r="C17" s="84">
        <v>0</v>
      </c>
      <c r="D17" s="84">
        <v>25000</v>
      </c>
      <c r="E17" s="37"/>
      <c r="F17" s="84">
        <v>0</v>
      </c>
      <c r="G17" s="59"/>
    </row>
    <row r="18" spans="1:7" s="55" customFormat="1" ht="12" customHeight="1" x14ac:dyDescent="0.25">
      <c r="A18" s="56" t="s">
        <v>34</v>
      </c>
      <c r="B18" s="56"/>
      <c r="C18" s="78">
        <v>1649000</v>
      </c>
      <c r="D18" s="78">
        <v>1700000</v>
      </c>
      <c r="E18" s="56"/>
      <c r="F18" s="78">
        <v>1700000</v>
      </c>
      <c r="G18" s="59"/>
    </row>
    <row r="19" spans="1:7" s="55" customFormat="1" ht="12" customHeight="1" x14ac:dyDescent="0.25">
      <c r="A19" s="37" t="s">
        <v>60</v>
      </c>
      <c r="B19" s="37"/>
      <c r="C19" s="84">
        <v>150000</v>
      </c>
      <c r="D19" s="84">
        <v>250000</v>
      </c>
      <c r="E19" s="37"/>
      <c r="F19" s="84">
        <v>250000</v>
      </c>
      <c r="G19" s="59"/>
    </row>
    <row r="20" spans="1:7" s="55" customFormat="1" ht="12.75" customHeight="1" x14ac:dyDescent="0.25">
      <c r="A20" s="6" t="s">
        <v>61</v>
      </c>
      <c r="B20" s="6"/>
      <c r="C20" s="113">
        <v>193600</v>
      </c>
      <c r="D20" s="113">
        <v>450000</v>
      </c>
      <c r="E20" s="17"/>
      <c r="F20" s="113">
        <v>450000</v>
      </c>
      <c r="G20" s="59"/>
    </row>
    <row r="21" spans="1:7" s="55" customFormat="1" ht="12" customHeight="1" x14ac:dyDescent="0.25">
      <c r="A21" s="41" t="s">
        <v>27</v>
      </c>
      <c r="B21" s="41"/>
      <c r="C21" s="106">
        <f>SUM(C5:C20)</f>
        <v>4793391500</v>
      </c>
      <c r="D21" s="106">
        <f>SUM(D5:D20)</f>
        <v>4706969313</v>
      </c>
      <c r="E21" s="106"/>
      <c r="F21" s="106">
        <f>SUM(F5:F20)</f>
        <v>4897970313</v>
      </c>
      <c r="G21" s="59"/>
    </row>
    <row r="22" spans="1:7" s="55" customFormat="1" ht="12" customHeight="1" x14ac:dyDescent="0.25">
      <c r="A22" s="71" t="s">
        <v>6</v>
      </c>
      <c r="B22" s="72"/>
      <c r="C22" s="78">
        <v>3262530794</v>
      </c>
      <c r="D22" s="78">
        <v>3168188171</v>
      </c>
      <c r="E22" s="78"/>
      <c r="F22" s="78">
        <v>3183663171</v>
      </c>
      <c r="G22" s="59"/>
    </row>
    <row r="23" spans="1:7" s="55" customFormat="1" ht="12" customHeight="1" x14ac:dyDescent="0.25">
      <c r="A23" s="42" t="s">
        <v>7</v>
      </c>
      <c r="B23" s="53"/>
      <c r="C23" s="84">
        <v>0</v>
      </c>
      <c r="D23" s="84">
        <v>19500000</v>
      </c>
      <c r="E23" s="84"/>
      <c r="F23" s="84">
        <v>0</v>
      </c>
      <c r="G23" s="59"/>
    </row>
    <row r="24" spans="1:7" s="55" customFormat="1" ht="12" customHeight="1" x14ac:dyDescent="0.25">
      <c r="A24" s="89" t="s">
        <v>8</v>
      </c>
      <c r="B24" s="90"/>
      <c r="C24" s="105">
        <v>1530860706</v>
      </c>
      <c r="D24" s="105">
        <v>1519281142</v>
      </c>
      <c r="E24" s="105"/>
      <c r="F24" s="105">
        <v>1714307142</v>
      </c>
      <c r="G24" s="59"/>
    </row>
    <row r="25" spans="1:7" ht="12" customHeight="1" thickBot="1" x14ac:dyDescent="0.3">
      <c r="A25" s="59"/>
      <c r="B25" s="59"/>
      <c r="C25" s="56"/>
      <c r="D25" s="56"/>
      <c r="E25" s="56"/>
      <c r="F25" s="56"/>
      <c r="G25" s="59"/>
    </row>
    <row r="26" spans="1:7" ht="15" thickBot="1" x14ac:dyDescent="0.3">
      <c r="A26" s="46" t="s">
        <v>5</v>
      </c>
      <c r="B26" s="47"/>
      <c r="C26" s="48">
        <v>0</v>
      </c>
      <c r="D26" s="48">
        <v>0</v>
      </c>
      <c r="E26" s="49"/>
      <c r="F26" s="48">
        <v>0</v>
      </c>
      <c r="G26" s="50"/>
    </row>
    <row r="29" spans="1:7" x14ac:dyDescent="0.25">
      <c r="A29" s="13"/>
      <c r="B29" s="18"/>
      <c r="C29" s="14"/>
      <c r="D29" s="14"/>
      <c r="F29" s="14"/>
    </row>
    <row r="30" spans="1:7" x14ac:dyDescent="0.25">
      <c r="A30" s="18"/>
      <c r="B30" s="18"/>
      <c r="C30" s="21"/>
      <c r="D30" s="21"/>
      <c r="E30" s="21"/>
      <c r="F30" s="21"/>
    </row>
  </sheetData>
  <sheetProtection formatCells="0" insertRows="0" selectLockedCells="1"/>
  <protectedRanges>
    <protectedRange password="CA89" sqref="B4:G4 E5 G5:G11 B5:B11 A15:A17 A12:G14 G15:G20 B15:B20 A4:A11 A21:G30" name="Range1" securityDescriptor="O:WDG:WDD:(A;;CC;;;S-1-5-21-3219648850-738124763-203175933-17295)(A;;CC;;;S-1-5-21-3219648850-738124763-203175933-17298)(A;;CC;;;S-1-5-21-3219648850-738124763-203175933-17299)"/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6:F11 C15:F20" name="Range1_5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25:XFD1048576 A4:XFD19 G20:XFD24">
    <cfRule type="expression" priority="18" stopIfTrue="1">
      <formula>CELL("protect",A1)=1</formula>
    </cfRule>
    <cfRule type="expression" dxfId="38" priority="19">
      <formula>CELL("protect",A1)=1</formula>
    </cfRule>
  </conditionalFormatting>
  <conditionalFormatting sqref="C29:F29">
    <cfRule type="cellIs" dxfId="37" priority="15" operator="lessThan">
      <formula>0</formula>
    </cfRule>
    <cfRule type="cellIs" dxfId="36" priority="17" operator="greaterThan">
      <formula>0</formula>
    </cfRule>
  </conditionalFormatting>
  <conditionalFormatting sqref="A1:G3">
    <cfRule type="expression" priority="7" stopIfTrue="1">
      <formula>CELL("protect",A1)=1</formula>
    </cfRule>
    <cfRule type="expression" dxfId="35" priority="8">
      <formula>CELL("protect",A1)=1</formula>
    </cfRule>
  </conditionalFormatting>
  <conditionalFormatting sqref="A22:F24">
    <cfRule type="expression" priority="1" stopIfTrue="1">
      <formula>CELL("protect",A22)=1</formula>
    </cfRule>
    <cfRule type="expression" dxfId="34" priority="2">
      <formula>CELL("protect",A22)=1</formula>
    </cfRule>
  </conditionalFormatting>
  <conditionalFormatting sqref="A20:F20">
    <cfRule type="expression" priority="5" stopIfTrue="1">
      <formula>CELL("protect",A20)=1</formula>
    </cfRule>
    <cfRule type="expression" dxfId="33" priority="6">
      <formula>CELL("protect",A20)=1</formula>
    </cfRule>
  </conditionalFormatting>
  <conditionalFormatting sqref="A21:F21">
    <cfRule type="expression" priority="3" stopIfTrue="1">
      <formula>CELL("protect",A21)=1</formula>
    </cfRule>
    <cfRule type="expression" dxfId="32" priority="4">
      <formula>CELL("protect",A21)=1</formula>
    </cfRule>
  </conditionalFormatting>
  <pageMargins left="0.7" right="0.7" top="0.75" bottom="0.75" header="0.3" footer="0.3"/>
  <pageSetup scale="8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5" defaultRowHeight="14.25" x14ac:dyDescent="0.25"/>
  <cols>
    <col min="1" max="1" width="41.5" style="5" customWidth="1"/>
    <col min="2" max="3" width="13.625" style="5" customWidth="1"/>
    <col min="4" max="4" width="14" style="5" customWidth="1"/>
    <col min="5" max="5" width="1.625" style="5" customWidth="1"/>
    <col min="6" max="6" width="14.125" style="5" customWidth="1"/>
    <col min="7" max="7" width="1.625" style="5" customWidth="1"/>
    <col min="8" max="16384" width="8.75" style="5"/>
  </cols>
  <sheetData>
    <row r="1" spans="1:8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8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8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8" ht="12" customHeight="1" x14ac:dyDescent="0.25"/>
    <row r="5" spans="1:8" ht="12" customHeight="1" x14ac:dyDescent="0.25">
      <c r="A5" s="37" t="s">
        <v>20</v>
      </c>
      <c r="B5" s="54"/>
      <c r="C5" s="97">
        <v>11979704</v>
      </c>
      <c r="D5" s="97">
        <v>13483165</v>
      </c>
      <c r="E5" s="37"/>
      <c r="F5" s="97">
        <v>14494884</v>
      </c>
    </row>
    <row r="6" spans="1:8" s="59" customFormat="1" ht="12" customHeight="1" x14ac:dyDescent="0.25">
      <c r="A6" s="56" t="s">
        <v>35</v>
      </c>
      <c r="C6" s="78">
        <v>955425</v>
      </c>
      <c r="D6" s="78">
        <v>3023942</v>
      </c>
      <c r="E6" s="56"/>
      <c r="F6" s="78">
        <v>3144867</v>
      </c>
    </row>
    <row r="7" spans="1:8" s="59" customFormat="1" ht="12" customHeight="1" x14ac:dyDescent="0.25">
      <c r="A7" s="37" t="s">
        <v>54</v>
      </c>
      <c r="B7" s="54"/>
      <c r="C7" s="84">
        <v>348053</v>
      </c>
      <c r="D7" s="84">
        <v>600000</v>
      </c>
      <c r="E7" s="37"/>
      <c r="F7" s="84">
        <v>600000</v>
      </c>
    </row>
    <row r="8" spans="1:8" s="59" customFormat="1" ht="12" customHeight="1" x14ac:dyDescent="0.25">
      <c r="A8" s="56" t="s">
        <v>36</v>
      </c>
      <c r="C8" s="78">
        <v>259082437</v>
      </c>
      <c r="D8" s="78">
        <v>228588775</v>
      </c>
      <c r="E8" s="56"/>
      <c r="F8" s="78">
        <v>255588775</v>
      </c>
    </row>
    <row r="9" spans="1:8" s="59" customFormat="1" ht="12" customHeight="1" x14ac:dyDescent="0.25">
      <c r="A9" s="37" t="s">
        <v>52</v>
      </c>
      <c r="B9" s="54"/>
      <c r="C9" s="84">
        <v>1187937</v>
      </c>
      <c r="D9" s="84">
        <v>1500000</v>
      </c>
      <c r="E9" s="37"/>
      <c r="F9" s="84">
        <v>14322529</v>
      </c>
    </row>
    <row r="10" spans="1:8" s="59" customFormat="1" ht="12" customHeight="1" x14ac:dyDescent="0.25">
      <c r="A10" s="56" t="s">
        <v>106</v>
      </c>
      <c r="C10" s="78">
        <v>0</v>
      </c>
      <c r="D10" s="78">
        <v>9027</v>
      </c>
      <c r="E10" s="56"/>
      <c r="F10" s="78">
        <v>9027</v>
      </c>
    </row>
    <row r="11" spans="1:8" s="59" customFormat="1" ht="12" customHeight="1" x14ac:dyDescent="0.25">
      <c r="A11" s="37" t="s">
        <v>37</v>
      </c>
      <c r="B11" s="54"/>
      <c r="C11" s="84">
        <v>0</v>
      </c>
      <c r="D11" s="84">
        <v>500000</v>
      </c>
      <c r="E11" s="37"/>
      <c r="F11" s="84">
        <v>500000</v>
      </c>
    </row>
    <row r="12" spans="1:8" s="56" customFormat="1" ht="12.95" customHeight="1" x14ac:dyDescent="0.2">
      <c r="A12" s="56" t="s">
        <v>38</v>
      </c>
      <c r="C12" s="78">
        <v>7760789</v>
      </c>
      <c r="D12" s="78">
        <v>0</v>
      </c>
      <c r="F12" s="78">
        <v>0</v>
      </c>
    </row>
    <row r="13" spans="1:8" s="56" customFormat="1" ht="12.95" customHeight="1" x14ac:dyDescent="0.25">
      <c r="A13" s="37" t="s">
        <v>107</v>
      </c>
      <c r="B13" s="54"/>
      <c r="C13" s="84">
        <v>0</v>
      </c>
      <c r="D13" s="84">
        <v>2000000</v>
      </c>
      <c r="E13" s="37"/>
      <c r="F13" s="84">
        <v>2000000</v>
      </c>
    </row>
    <row r="14" spans="1:8" s="55" customFormat="1" ht="12" customHeight="1" x14ac:dyDescent="0.25">
      <c r="A14" s="6" t="s">
        <v>39</v>
      </c>
      <c r="B14" s="5"/>
      <c r="C14" s="98">
        <v>13304344</v>
      </c>
      <c r="D14" s="98">
        <v>21083467</v>
      </c>
      <c r="E14" s="6"/>
      <c r="F14" s="98">
        <v>21083467</v>
      </c>
      <c r="G14" s="59"/>
      <c r="H14" s="59"/>
    </row>
    <row r="15" spans="1:8" ht="12" customHeight="1" x14ac:dyDescent="0.25">
      <c r="A15" s="37" t="s">
        <v>40</v>
      </c>
      <c r="B15" s="54"/>
      <c r="C15" s="84">
        <v>33248541</v>
      </c>
      <c r="D15" s="84">
        <v>44000000</v>
      </c>
      <c r="E15" s="37"/>
      <c r="F15" s="84">
        <v>44000000</v>
      </c>
    </row>
    <row r="16" spans="1:8" s="59" customFormat="1" ht="12" customHeight="1" x14ac:dyDescent="0.25">
      <c r="A16" s="56" t="s">
        <v>53</v>
      </c>
      <c r="B16" s="56"/>
      <c r="C16" s="78">
        <v>2465683</v>
      </c>
      <c r="D16" s="78">
        <v>3500000</v>
      </c>
      <c r="E16" s="56"/>
      <c r="F16" s="78">
        <v>3500000</v>
      </c>
    </row>
    <row r="17" spans="1:6" s="56" customFormat="1" ht="12.95" customHeight="1" x14ac:dyDescent="0.25">
      <c r="A17" s="37" t="s">
        <v>41</v>
      </c>
      <c r="B17" s="54"/>
      <c r="C17" s="84">
        <v>4571640</v>
      </c>
      <c r="D17" s="84">
        <v>5800000</v>
      </c>
      <c r="E17" s="37"/>
      <c r="F17" s="84">
        <v>5800000</v>
      </c>
    </row>
    <row r="18" spans="1:6" s="59" customFormat="1" ht="12" customHeight="1" x14ac:dyDescent="0.25">
      <c r="A18" s="56" t="s">
        <v>55</v>
      </c>
      <c r="C18" s="78">
        <v>15148</v>
      </c>
      <c r="D18" s="78">
        <v>21000000</v>
      </c>
      <c r="E18" s="56"/>
      <c r="F18" s="78">
        <v>21000000</v>
      </c>
    </row>
    <row r="19" spans="1:6" s="59" customFormat="1" ht="12" customHeight="1" x14ac:dyDescent="0.25">
      <c r="A19" s="37" t="s">
        <v>42</v>
      </c>
      <c r="B19" s="54"/>
      <c r="C19" s="84">
        <v>259294</v>
      </c>
      <c r="D19" s="84">
        <v>300000</v>
      </c>
      <c r="E19" s="37"/>
      <c r="F19" s="84">
        <v>500000</v>
      </c>
    </row>
    <row r="20" spans="1:6" s="59" customFormat="1" ht="12" customHeight="1" x14ac:dyDescent="0.25">
      <c r="A20" s="56" t="s">
        <v>43</v>
      </c>
      <c r="C20" s="78">
        <v>0</v>
      </c>
      <c r="D20" s="78">
        <v>160000</v>
      </c>
      <c r="E20" s="56"/>
      <c r="F20" s="78">
        <v>160000</v>
      </c>
    </row>
    <row r="21" spans="1:6" s="59" customFormat="1" ht="12" customHeight="1" x14ac:dyDescent="0.25">
      <c r="A21" s="37" t="s">
        <v>86</v>
      </c>
      <c r="B21" s="54"/>
      <c r="C21" s="84">
        <v>0</v>
      </c>
      <c r="D21" s="84">
        <v>975000</v>
      </c>
      <c r="E21" s="37"/>
      <c r="F21" s="84">
        <v>975000</v>
      </c>
    </row>
    <row r="22" spans="1:6" s="59" customFormat="1" ht="12" customHeight="1" x14ac:dyDescent="0.25">
      <c r="A22" s="56" t="s">
        <v>50</v>
      </c>
      <c r="C22" s="78">
        <v>382</v>
      </c>
      <c r="D22" s="78">
        <v>40000</v>
      </c>
      <c r="E22" s="56"/>
      <c r="F22" s="78">
        <v>40000</v>
      </c>
    </row>
    <row r="23" spans="1:6" s="59" customFormat="1" ht="12" customHeight="1" x14ac:dyDescent="0.25">
      <c r="A23" s="37" t="s">
        <v>87</v>
      </c>
      <c r="B23" s="54"/>
      <c r="C23" s="84">
        <v>0</v>
      </c>
      <c r="D23" s="84">
        <v>50000</v>
      </c>
      <c r="E23" s="37"/>
      <c r="F23" s="84">
        <v>0</v>
      </c>
    </row>
    <row r="24" spans="1:6" s="59" customFormat="1" ht="12" customHeight="1" x14ac:dyDescent="0.25">
      <c r="A24" s="56" t="s">
        <v>103</v>
      </c>
      <c r="C24" s="78">
        <v>0</v>
      </c>
      <c r="D24" s="78">
        <v>0</v>
      </c>
      <c r="E24" s="56"/>
      <c r="F24" s="78">
        <v>5000</v>
      </c>
    </row>
    <row r="25" spans="1:6" s="59" customFormat="1" ht="12" customHeight="1" x14ac:dyDescent="0.25">
      <c r="A25" s="37" t="s">
        <v>84</v>
      </c>
      <c r="B25" s="54"/>
      <c r="C25" s="84"/>
      <c r="D25" s="84"/>
      <c r="E25" s="37"/>
      <c r="F25" s="84"/>
    </row>
    <row r="26" spans="1:6" s="59" customFormat="1" ht="12" customHeight="1" x14ac:dyDescent="0.25">
      <c r="A26" s="92" t="s">
        <v>77</v>
      </c>
      <c r="C26" s="78">
        <v>0</v>
      </c>
      <c r="D26" s="78">
        <f>214969127+31411225+27000000</f>
        <v>273380352</v>
      </c>
      <c r="E26" s="56"/>
      <c r="F26" s="78">
        <f>221222395+31411225+27000000</f>
        <v>279633620</v>
      </c>
    </row>
    <row r="27" spans="1:6" s="59" customFormat="1" ht="12" customHeight="1" x14ac:dyDescent="0.25">
      <c r="A27" s="91" t="s">
        <v>78</v>
      </c>
      <c r="B27" s="54"/>
      <c r="C27" s="84">
        <v>0</v>
      </c>
      <c r="D27" s="84">
        <v>23118975</v>
      </c>
      <c r="E27" s="37"/>
      <c r="F27" s="84">
        <v>23317175</v>
      </c>
    </row>
    <row r="28" spans="1:6" s="59" customFormat="1" ht="12" customHeight="1" x14ac:dyDescent="0.25">
      <c r="A28" s="92" t="s">
        <v>83</v>
      </c>
      <c r="B28" s="92"/>
      <c r="C28" s="107">
        <v>0</v>
      </c>
      <c r="D28" s="107">
        <v>11345500</v>
      </c>
      <c r="E28" s="92"/>
      <c r="F28" s="107">
        <v>18413992</v>
      </c>
    </row>
    <row r="29" spans="1:6" s="59" customFormat="1" ht="12" customHeight="1" x14ac:dyDescent="0.25">
      <c r="A29" s="91" t="s">
        <v>94</v>
      </c>
      <c r="B29" s="54"/>
      <c r="C29" s="84">
        <v>0</v>
      </c>
      <c r="D29" s="84">
        <v>0</v>
      </c>
      <c r="E29" s="37"/>
      <c r="F29" s="84">
        <v>255600</v>
      </c>
    </row>
    <row r="30" spans="1:6" s="92" customFormat="1" ht="12.95" customHeight="1" x14ac:dyDescent="0.25">
      <c r="A30" s="92" t="s">
        <v>90</v>
      </c>
      <c r="B30" s="59"/>
      <c r="C30" s="78">
        <v>0</v>
      </c>
      <c r="D30" s="78">
        <v>12017913</v>
      </c>
      <c r="E30" s="56"/>
      <c r="F30" s="78">
        <v>17319713</v>
      </c>
    </row>
    <row r="31" spans="1:6" s="59" customFormat="1" ht="12" customHeight="1" x14ac:dyDescent="0.25">
      <c r="A31" s="91" t="s">
        <v>79</v>
      </c>
      <c r="B31" s="54"/>
      <c r="C31" s="84">
        <v>0</v>
      </c>
      <c r="D31" s="84">
        <v>60312710</v>
      </c>
      <c r="E31" s="37"/>
      <c r="F31" s="84">
        <v>64018933</v>
      </c>
    </row>
    <row r="32" spans="1:6" s="59" customFormat="1" ht="12" customHeight="1" x14ac:dyDescent="0.25">
      <c r="A32" s="92" t="s">
        <v>80</v>
      </c>
      <c r="C32" s="78">
        <v>0</v>
      </c>
      <c r="D32" s="78">
        <v>21927278</v>
      </c>
      <c r="E32" s="56"/>
      <c r="F32" s="78">
        <v>21927278</v>
      </c>
    </row>
    <row r="33" spans="1:7" s="59" customFormat="1" ht="12" customHeight="1" x14ac:dyDescent="0.25">
      <c r="A33" s="91" t="s">
        <v>81</v>
      </c>
      <c r="B33" s="54"/>
      <c r="C33" s="84">
        <v>0</v>
      </c>
      <c r="D33" s="84">
        <v>4551508</v>
      </c>
      <c r="E33" s="37"/>
      <c r="F33" s="84">
        <v>0</v>
      </c>
    </row>
    <row r="34" spans="1:7" s="59" customFormat="1" ht="12" customHeight="1" x14ac:dyDescent="0.25">
      <c r="A34" s="92" t="s">
        <v>91</v>
      </c>
      <c r="C34" s="78">
        <v>0</v>
      </c>
      <c r="D34" s="78">
        <v>652074</v>
      </c>
      <c r="E34" s="56"/>
      <c r="F34" s="78">
        <v>47114705</v>
      </c>
    </row>
    <row r="35" spans="1:7" s="59" customFormat="1" ht="12" customHeight="1" x14ac:dyDescent="0.25">
      <c r="A35" s="91" t="s">
        <v>82</v>
      </c>
      <c r="B35" s="54"/>
      <c r="C35" s="84">
        <v>0</v>
      </c>
      <c r="D35" s="84">
        <v>436675</v>
      </c>
      <c r="E35" s="37"/>
      <c r="F35" s="84">
        <v>0</v>
      </c>
    </row>
    <row r="36" spans="1:7" s="59" customFormat="1" ht="12" customHeight="1" x14ac:dyDescent="0.25">
      <c r="A36" s="92" t="s">
        <v>92</v>
      </c>
      <c r="B36" s="92"/>
      <c r="C36" s="107">
        <v>0</v>
      </c>
      <c r="D36" s="107">
        <f>403038283+0+0+39332657+0+0</f>
        <v>442370940</v>
      </c>
      <c r="E36" s="92"/>
      <c r="F36" s="107">
        <f>175390558+11925022+185155630+0+277132195+444140749</f>
        <v>1093744154</v>
      </c>
    </row>
    <row r="37" spans="1:7" s="59" customFormat="1" ht="12" customHeight="1" x14ac:dyDescent="0.25">
      <c r="A37" s="91" t="s">
        <v>100</v>
      </c>
      <c r="B37" s="54"/>
      <c r="C37" s="84">
        <v>0</v>
      </c>
      <c r="D37" s="84">
        <v>7070953</v>
      </c>
      <c r="E37" s="37"/>
      <c r="F37" s="84">
        <v>11177996</v>
      </c>
    </row>
    <row r="38" spans="1:7" s="59" customFormat="1" ht="12" customHeight="1" x14ac:dyDescent="0.25">
      <c r="A38" s="83" t="s">
        <v>44</v>
      </c>
      <c r="C38" s="78">
        <v>106242998</v>
      </c>
      <c r="D38" s="78">
        <v>134594853</v>
      </c>
      <c r="E38" s="102"/>
      <c r="F38" s="78">
        <v>136824646</v>
      </c>
    </row>
    <row r="39" spans="1:7" s="59" customFormat="1" ht="12" customHeight="1" x14ac:dyDescent="0.25">
      <c r="A39" s="37" t="s">
        <v>45</v>
      </c>
      <c r="B39" s="54"/>
      <c r="C39" s="84">
        <v>51606244</v>
      </c>
      <c r="D39" s="84">
        <v>38109023</v>
      </c>
      <c r="E39" s="37"/>
      <c r="F39" s="84">
        <v>38109023</v>
      </c>
    </row>
    <row r="40" spans="1:7" s="59" customFormat="1" ht="12" customHeight="1" x14ac:dyDescent="0.25">
      <c r="A40" s="56" t="s">
        <v>46</v>
      </c>
      <c r="C40" s="78">
        <v>373937343</v>
      </c>
      <c r="D40" s="78">
        <v>309433656</v>
      </c>
      <c r="E40" s="56"/>
      <c r="F40" s="78">
        <v>355974864</v>
      </c>
    </row>
    <row r="41" spans="1:7" s="59" customFormat="1" ht="12" customHeight="1" x14ac:dyDescent="0.25">
      <c r="A41" s="37" t="s">
        <v>59</v>
      </c>
      <c r="B41" s="54"/>
      <c r="C41" s="84">
        <v>475533</v>
      </c>
      <c r="D41" s="84">
        <v>283148</v>
      </c>
      <c r="E41" s="37"/>
      <c r="F41" s="84">
        <v>687313</v>
      </c>
    </row>
    <row r="42" spans="1:7" s="59" customFormat="1" ht="12" customHeight="1" x14ac:dyDescent="0.25">
      <c r="A42" s="56" t="s">
        <v>93</v>
      </c>
      <c r="C42" s="78">
        <v>0</v>
      </c>
      <c r="D42" s="78">
        <v>0</v>
      </c>
      <c r="E42" s="56"/>
      <c r="F42" s="78">
        <v>1706933</v>
      </c>
    </row>
    <row r="43" spans="1:7" s="59" customFormat="1" ht="12" customHeight="1" x14ac:dyDescent="0.25">
      <c r="A43" s="37" t="s">
        <v>74</v>
      </c>
      <c r="B43" s="54"/>
      <c r="C43" s="84">
        <v>0</v>
      </c>
      <c r="D43" s="84">
        <v>4299130</v>
      </c>
      <c r="E43" s="37"/>
      <c r="F43" s="84">
        <v>4299130</v>
      </c>
    </row>
    <row r="44" spans="1:7" s="59" customFormat="1" ht="12" customHeight="1" x14ac:dyDescent="0.25">
      <c r="A44" s="56" t="s">
        <v>95</v>
      </c>
      <c r="C44" s="78">
        <v>0</v>
      </c>
      <c r="D44" s="78">
        <v>2500000</v>
      </c>
      <c r="E44" s="56"/>
      <c r="F44" s="78">
        <v>2500000</v>
      </c>
    </row>
    <row r="45" spans="1:7" s="59" customFormat="1" ht="12.75" customHeight="1" x14ac:dyDescent="0.25">
      <c r="A45" s="37" t="s">
        <v>75</v>
      </c>
      <c r="B45" s="37"/>
      <c r="C45" s="108">
        <v>0</v>
      </c>
      <c r="D45" s="108">
        <v>455000</v>
      </c>
      <c r="E45" s="38"/>
      <c r="F45" s="108">
        <v>455000</v>
      </c>
    </row>
    <row r="46" spans="1:7" ht="12" customHeight="1" x14ac:dyDescent="0.25">
      <c r="A46" s="79" t="s">
        <v>27</v>
      </c>
      <c r="B46" s="79"/>
      <c r="C46" s="80">
        <f>SUM(C5:C45)</f>
        <v>867441495</v>
      </c>
      <c r="D46" s="80">
        <f>SUM(D5:D45)</f>
        <v>1693473064</v>
      </c>
      <c r="E46" s="81"/>
      <c r="F46" s="80">
        <f t="shared" ref="F46:G46" si="0">SUM(F5:F45)</f>
        <v>2505203624</v>
      </c>
      <c r="G46" s="80">
        <f t="shared" si="0"/>
        <v>0</v>
      </c>
    </row>
    <row r="47" spans="1:7" s="59" customFormat="1" ht="12" customHeight="1" x14ac:dyDescent="0.25">
      <c r="A47" s="42" t="s">
        <v>6</v>
      </c>
      <c r="B47" s="53"/>
      <c r="C47" s="84">
        <v>137784239</v>
      </c>
      <c r="D47" s="84">
        <v>387167424</v>
      </c>
      <c r="E47" s="39"/>
      <c r="F47" s="84">
        <v>391593177</v>
      </c>
    </row>
    <row r="48" spans="1:7" s="59" customFormat="1" ht="12" customHeight="1" x14ac:dyDescent="0.25">
      <c r="A48" s="71" t="s">
        <v>7</v>
      </c>
      <c r="B48" s="72"/>
      <c r="C48" s="78">
        <v>695270735</v>
      </c>
      <c r="D48" s="78">
        <v>1220493320</v>
      </c>
      <c r="E48" s="58"/>
      <c r="F48" s="78">
        <v>2019177202</v>
      </c>
    </row>
    <row r="49" spans="1:7" s="59" customFormat="1" ht="12" customHeight="1" x14ac:dyDescent="0.25">
      <c r="A49" s="42" t="s">
        <v>8</v>
      </c>
      <c r="B49" s="53"/>
      <c r="C49" s="84">
        <v>34386521</v>
      </c>
      <c r="D49" s="84">
        <v>85812320</v>
      </c>
      <c r="E49" s="39"/>
      <c r="F49" s="84">
        <v>94433245</v>
      </c>
    </row>
    <row r="50" spans="1:7" ht="12" customHeight="1" thickBot="1" x14ac:dyDescent="0.3">
      <c r="C50" s="8"/>
      <c r="D50" s="8"/>
      <c r="E50" s="8"/>
      <c r="F50" s="8"/>
    </row>
    <row r="51" spans="1:7" ht="12" customHeight="1" thickBot="1" x14ac:dyDescent="0.3">
      <c r="A51" s="46" t="s">
        <v>5</v>
      </c>
      <c r="B51" s="47"/>
      <c r="C51" s="70">
        <f>197.72+12.2+633.82</f>
        <v>843.74</v>
      </c>
      <c r="D51" s="70">
        <f>189.91+12.75+659.2+147.15</f>
        <v>1009.01</v>
      </c>
      <c r="E51" s="49"/>
      <c r="F51" s="70">
        <f>13.75+190.91+167.15+659.2+1</f>
        <v>1032.01</v>
      </c>
      <c r="G51" s="50"/>
    </row>
    <row r="54" spans="1:7" x14ac:dyDescent="0.25">
      <c r="A54" s="13"/>
      <c r="B54" s="18"/>
      <c r="C54" s="14"/>
      <c r="D54" s="14"/>
      <c r="F54" s="14"/>
    </row>
  </sheetData>
  <sheetProtection formatCells="0" insertRows="0" selectLockedCells="1"/>
  <protectedRanges>
    <protectedRange password="CA89" sqref="A4:G4 E40 E51 G51 A49:A51 B49:G50 A52:G55 B51 E43 A28:A29 A46:G48 B37:B45 G37:G45 G5:G26 B5:B26 G27:G36 B27:B36" name="Range1" securityDescriptor="O:WDG:WDD:(A;;CC;;;S-1-5-21-3219648850-738124763-203175933-17295)(A;;CC;;;S-1-5-21-3219648850-738124763-203175933-17298)(A;;CC;;;S-1-5-21-3219648850-738124763-203175933-17299)"/>
    <protectedRange password="CA89" sqref="A5:A27 A30:A45" name="Range1_1" securityDescriptor="O:WDG:WDD:(A;;CC;;;S-1-5-21-3219648850-738124763-203175933-17295)(A;;CC;;;S-1-5-21-3219648850-738124763-203175933-17298)(A;;CC;;;S-1-5-21-3219648850-738124763-203175933-17299)"/>
    <protectedRange password="CA89" sqref="E5" name="Range1_2" securityDescriptor="O:WDG:WDD:(A;;CC;;;S-1-5-21-3219648850-738124763-203175933-17295)(A;;CC;;;S-1-5-21-3219648850-738124763-203175933-17298)(A;;CC;;;S-1-5-21-3219648850-738124763-203175933-17299)"/>
    <protectedRange password="CA89" sqref="C5:D5" name="Range1_6" securityDescriptor="O:WDG:WDD:(A;;CC;;;S-1-5-21-3219648850-738124763-203175933-17295)(A;;CC;;;S-1-5-21-3219648850-738124763-203175933-17298)(A;;CC;;;S-1-5-21-3219648850-738124763-203175933-17299)"/>
    <protectedRange password="CA89" sqref="F5" name="Range1_7" securityDescriptor="O:WDG:WDD:(A;;CC;;;S-1-5-21-3219648850-738124763-203175933-17295)(A;;CC;;;S-1-5-21-3219648850-738124763-203175933-17298)(A;;CC;;;S-1-5-21-3219648850-738124763-203175933-17299)"/>
    <protectedRange password="CA89" sqref="C40:D40 C43:D43" name="Range1_8" securityDescriptor="O:WDG:WDD:(A;;CC;;;S-1-5-21-3219648850-738124763-203175933-17295)(A;;CC;;;S-1-5-21-3219648850-738124763-203175933-17298)(A;;CC;;;S-1-5-21-3219648850-738124763-203175933-17299)"/>
    <protectedRange password="CA89" sqref="F16 C6:F15 C41:F42 F43 C44:F45 C38:E39 F38:F40 C37:F37 F18:F36 C16:E36" name="Range1_10" securityDescriptor="O:WDG:WDD:(A;;CC;;;S-1-5-21-3219648850-738124763-203175933-17295)(A;;CC;;;S-1-5-21-3219648850-738124763-203175933-17298)(A;;CC;;;S-1-5-21-3219648850-738124763-203175933-17299)"/>
    <protectedRange password="CA89" sqref="F51 C51:D51" name="Range1_14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51:XFD1048576 G45:XFD45 A4:XFD16 A15:A19 F17:XFD19 A16:E19 H46:XFD46 G20:XFD20 A21:XFD44 G47:XFD50">
    <cfRule type="expression" priority="66" stopIfTrue="1">
      <formula>CELL("protect",A1)=1</formula>
    </cfRule>
    <cfRule type="expression" dxfId="31" priority="67">
      <formula>CELL("protect",A1)=1</formula>
    </cfRule>
  </conditionalFormatting>
  <conditionalFormatting sqref="C54:F54">
    <cfRule type="cellIs" dxfId="30" priority="63" operator="lessThan">
      <formula>0</formula>
    </cfRule>
    <cfRule type="cellIs" dxfId="29" priority="65" operator="greaterThan">
      <formula>0</formula>
    </cfRule>
  </conditionalFormatting>
  <conditionalFormatting sqref="F17">
    <cfRule type="expression" priority="61" stopIfTrue="1">
      <formula>CELL("protect",F17)=1</formula>
    </cfRule>
    <cfRule type="expression" dxfId="28" priority="62">
      <formula>CELL("protect",F17)=1</formula>
    </cfRule>
  </conditionalFormatting>
  <conditionalFormatting sqref="G46">
    <cfRule type="expression" priority="55" stopIfTrue="1">
      <formula>CELL("protect",G46)=1</formula>
    </cfRule>
    <cfRule type="expression" dxfId="27" priority="56">
      <formula>CELL("protect",G46)=1</formula>
    </cfRule>
  </conditionalFormatting>
  <conditionalFormatting sqref="A1:G3">
    <cfRule type="expression" priority="35" stopIfTrue="1">
      <formula>CELL("protect",A1)=1</formula>
    </cfRule>
    <cfRule type="expression" dxfId="26" priority="36">
      <formula>CELL("protect",A1)=1</formula>
    </cfRule>
  </conditionalFormatting>
  <conditionalFormatting sqref="F16">
    <cfRule type="expression" priority="33" stopIfTrue="1">
      <formula>CELL("protect",F16)=1</formula>
    </cfRule>
    <cfRule type="expression" dxfId="25" priority="34">
      <formula>CELL("protect",F16)=1</formula>
    </cfRule>
  </conditionalFormatting>
  <conditionalFormatting sqref="A20:F20">
    <cfRule type="expression" priority="31" stopIfTrue="1">
      <formula>CELL("protect",A20)=1</formula>
    </cfRule>
    <cfRule type="expression" dxfId="24" priority="32">
      <formula>CELL("protect",A20)=1</formula>
    </cfRule>
  </conditionalFormatting>
  <conditionalFormatting sqref="A50:F50">
    <cfRule type="expression" dxfId="23" priority="10">
      <formula>CELL("protect",A50)=1</formula>
    </cfRule>
  </conditionalFormatting>
  <conditionalFormatting sqref="A50:F50">
    <cfRule type="expression" priority="9" stopIfTrue="1">
      <formula>CELL("protect",A50)=1</formula>
    </cfRule>
  </conditionalFormatting>
  <conditionalFormatting sqref="A46:F49 A45:B45 E45">
    <cfRule type="expression" dxfId="22" priority="8">
      <formula>CELL("protect",A45)=1</formula>
    </cfRule>
  </conditionalFormatting>
  <conditionalFormatting sqref="A46:F49 A45:B45 E45">
    <cfRule type="expression" priority="7" stopIfTrue="1">
      <formula>CELL("protect",A45)=1</formula>
    </cfRule>
  </conditionalFormatting>
  <conditionalFormatting sqref="D45">
    <cfRule type="expression" priority="5" stopIfTrue="1">
      <formula>CELL("protect",D45)=1</formula>
    </cfRule>
    <cfRule type="expression" dxfId="21" priority="6">
      <formula>CELL("protect",D45)=1</formula>
    </cfRule>
  </conditionalFormatting>
  <conditionalFormatting sqref="C45">
    <cfRule type="expression" priority="3" stopIfTrue="1">
      <formula>CELL("protect",C45)=1</formula>
    </cfRule>
    <cfRule type="expression" dxfId="20" priority="4">
      <formula>CELL("protect",C45)=1</formula>
    </cfRule>
  </conditionalFormatting>
  <conditionalFormatting sqref="F45">
    <cfRule type="expression" priority="1" stopIfTrue="1">
      <formula>CELL("protect",F45)=1</formula>
    </cfRule>
    <cfRule type="expression" dxfId="19" priority="2">
      <formula>CELL("protect",F45)=1</formula>
    </cfRule>
  </conditionalFormatting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7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/>
    <row r="5" spans="1:7" ht="12" customHeight="1" x14ac:dyDescent="0.25">
      <c r="A5" s="37" t="s">
        <v>21</v>
      </c>
      <c r="B5" s="37"/>
      <c r="C5" s="97">
        <v>46947087</v>
      </c>
      <c r="D5" s="97">
        <v>55579120</v>
      </c>
      <c r="E5" s="103"/>
      <c r="F5" s="97">
        <v>58171124</v>
      </c>
    </row>
    <row r="6" spans="1:7" ht="12" customHeight="1" x14ac:dyDescent="0.25">
      <c r="A6" s="6" t="s">
        <v>63</v>
      </c>
      <c r="B6" s="6"/>
      <c r="C6" s="98">
        <v>500</v>
      </c>
      <c r="D6" s="98">
        <v>49500</v>
      </c>
      <c r="E6" s="6"/>
      <c r="F6" s="98">
        <v>49500</v>
      </c>
    </row>
    <row r="7" spans="1:7" ht="12" customHeight="1" x14ac:dyDescent="0.25">
      <c r="A7" s="37" t="s">
        <v>64</v>
      </c>
      <c r="B7" s="37"/>
      <c r="C7" s="84">
        <v>771779</v>
      </c>
      <c r="D7" s="84">
        <v>1500000</v>
      </c>
      <c r="E7" s="37"/>
      <c r="F7" s="84">
        <v>1500000</v>
      </c>
    </row>
    <row r="8" spans="1:7" ht="12.75" customHeight="1" x14ac:dyDescent="0.25">
      <c r="A8" s="6" t="s">
        <v>47</v>
      </c>
      <c r="B8" s="6"/>
      <c r="C8" s="85">
        <v>564</v>
      </c>
      <c r="D8" s="113">
        <v>200000</v>
      </c>
      <c r="E8" s="17"/>
      <c r="F8" s="113">
        <v>200000</v>
      </c>
    </row>
    <row r="9" spans="1:7" ht="12" customHeight="1" x14ac:dyDescent="0.25">
      <c r="A9" s="41" t="s">
        <v>27</v>
      </c>
      <c r="B9" s="41"/>
      <c r="C9" s="104">
        <f>SUM(C5:C8)</f>
        <v>47719930</v>
      </c>
      <c r="D9" s="104">
        <f>SUM(D5:D8)</f>
        <v>57328620</v>
      </c>
      <c r="E9" s="41"/>
      <c r="F9" s="104">
        <f>SUM(F5:F8)</f>
        <v>59920624</v>
      </c>
    </row>
    <row r="10" spans="1:7" ht="12" customHeight="1" x14ac:dyDescent="0.25">
      <c r="A10" s="71" t="s">
        <v>6</v>
      </c>
      <c r="B10" s="72"/>
      <c r="C10" s="78">
        <v>44272451</v>
      </c>
      <c r="D10" s="78">
        <v>45928928</v>
      </c>
      <c r="E10" s="78"/>
      <c r="F10" s="78">
        <v>48468057</v>
      </c>
    </row>
    <row r="11" spans="1:7" ht="12" customHeight="1" x14ac:dyDescent="0.25">
      <c r="A11" s="42" t="s">
        <v>7</v>
      </c>
      <c r="B11" s="53"/>
      <c r="C11" s="84">
        <v>1750636</v>
      </c>
      <c r="D11" s="84">
        <v>7773837</v>
      </c>
      <c r="E11" s="84"/>
      <c r="F11" s="84">
        <v>7826712</v>
      </c>
    </row>
    <row r="12" spans="1:7" ht="12" customHeight="1" x14ac:dyDescent="0.25">
      <c r="A12" s="89" t="s">
        <v>8</v>
      </c>
      <c r="B12" s="90"/>
      <c r="C12" s="105">
        <v>1696843</v>
      </c>
      <c r="D12" s="105">
        <v>3625855</v>
      </c>
      <c r="E12" s="105"/>
      <c r="F12" s="105">
        <v>3625855</v>
      </c>
    </row>
    <row r="13" spans="1:7" ht="12" customHeight="1" thickBot="1" x14ac:dyDescent="0.3">
      <c r="C13" s="7"/>
      <c r="D13" s="7"/>
      <c r="E13" s="7"/>
      <c r="F13" s="7"/>
    </row>
    <row r="14" spans="1:7" ht="12" customHeight="1" thickBot="1" x14ac:dyDescent="0.3">
      <c r="A14" s="46" t="s">
        <v>5</v>
      </c>
      <c r="B14" s="47"/>
      <c r="C14" s="70">
        <v>591.82000000000005</v>
      </c>
      <c r="D14" s="70">
        <v>667.92</v>
      </c>
      <c r="E14" s="70"/>
      <c r="F14" s="70">
        <v>667.92</v>
      </c>
      <c r="G14" s="50"/>
    </row>
    <row r="17" spans="1:6" x14ac:dyDescent="0.25">
      <c r="A17" s="13"/>
      <c r="B17" s="18"/>
      <c r="C17" s="14"/>
      <c r="D17" s="14"/>
      <c r="F17" s="14"/>
    </row>
  </sheetData>
  <sheetProtection formatCells="0" insertRows="0" selectLockedCells="1"/>
  <protectedRanges>
    <protectedRange password="CA89" sqref="C5:D5" name="Range1_1" securityDescriptor="O:WDG:WDD:(A;;CC;;;S-1-5-21-3219648850-738124763-203175933-17295)(A;;CC;;;S-1-5-21-3219648850-738124763-203175933-17298)(A;;CC;;;S-1-5-21-3219648850-738124763-203175933-17299)"/>
    <protectedRange password="CA89" sqref="F5" name="Range1_2" securityDescriptor="O:WDG:WDD:(A;;CC;;;S-1-5-21-3219648850-738124763-203175933-17295)(A;;CC;;;S-1-5-21-3219648850-738124763-203175933-17298)(A;;CC;;;S-1-5-21-3219648850-738124763-203175933-17299)"/>
    <protectedRange password="CA89" sqref="C8:D8" name="Range1_3" securityDescriptor="O:WDG:WDD:(A;;CC;;;S-1-5-21-3219648850-738124763-203175933-17295)(A;;CC;;;S-1-5-21-3219648850-738124763-203175933-17298)(A;;CC;;;S-1-5-21-3219648850-738124763-203175933-17299)"/>
    <protectedRange password="CA89" sqref="F8" name="Range1_4" securityDescriptor="O:WDG:WDD:(A;;CC;;;S-1-5-21-3219648850-738124763-203175933-17295)(A;;CC;;;S-1-5-21-3219648850-738124763-203175933-17298)(A;;CC;;;S-1-5-21-3219648850-738124763-203175933-17299)"/>
    <protectedRange password="CA89" sqref="C6:F7" name="Range1_5" securityDescriptor="O:WDG:WDD:(A;;CC;;;S-1-5-21-3219648850-738124763-203175933-17295)(A;;CC;;;S-1-5-21-3219648850-738124763-203175933-17298)(A;;CC;;;S-1-5-21-3219648850-738124763-203175933-17299)"/>
    <protectedRange password="CA89" sqref="C14:F14" name="Range1_12" securityDescriptor="O:WDG:WDD:(A;;CC;;;S-1-5-21-3219648850-738124763-203175933-17295)(A;;CC;;;S-1-5-21-3219648850-738124763-203175933-17298)(A;;CC;;;S-1-5-21-3219648850-738124763-203175933-17299)"/>
    <protectedRange password="CA89" sqref="A1:G3" name="Range1_5_2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0" stopIfTrue="1">
      <formula>CELL("protect",A1)=1</formula>
    </cfRule>
    <cfRule type="expression" dxfId="18" priority="11">
      <formula>CELL("protect",A1)=1</formula>
    </cfRule>
  </conditionalFormatting>
  <conditionalFormatting sqref="C17:F17">
    <cfRule type="cellIs" dxfId="17" priority="7" operator="lessThan">
      <formula>0</formula>
    </cfRule>
    <cfRule type="cellIs" dxfId="16" priority="9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5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7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5" customHeight="1" x14ac:dyDescent="0.25">
      <c r="A5" s="6" t="s">
        <v>56</v>
      </c>
      <c r="B5" s="6"/>
      <c r="C5" s="16"/>
      <c r="D5" s="16"/>
      <c r="E5" s="17"/>
      <c r="F5" s="16"/>
    </row>
    <row r="6" spans="1:7" ht="12" customHeight="1" x14ac:dyDescent="0.25">
      <c r="A6" s="41" t="s">
        <v>27</v>
      </c>
      <c r="B6" s="41"/>
      <c r="C6" s="106">
        <v>926040</v>
      </c>
      <c r="D6" s="106">
        <v>3586666</v>
      </c>
      <c r="E6" s="106"/>
      <c r="F6" s="106">
        <v>3657746</v>
      </c>
    </row>
    <row r="7" spans="1:7" ht="12" customHeight="1" x14ac:dyDescent="0.25">
      <c r="A7" s="71" t="s">
        <v>7</v>
      </c>
      <c r="B7" s="72"/>
      <c r="C7" s="78">
        <v>0</v>
      </c>
      <c r="D7" s="78">
        <v>500000</v>
      </c>
      <c r="E7" s="78"/>
      <c r="F7" s="78">
        <v>500000</v>
      </c>
    </row>
    <row r="8" spans="1:7" s="55" customFormat="1" ht="12" customHeight="1" x14ac:dyDescent="0.25">
      <c r="A8" s="42" t="s">
        <v>8</v>
      </c>
      <c r="B8" s="53"/>
      <c r="C8" s="84">
        <v>926040</v>
      </c>
      <c r="D8" s="84">
        <v>3086666</v>
      </c>
      <c r="E8" s="84"/>
      <c r="F8" s="84">
        <v>3157746</v>
      </c>
    </row>
    <row r="9" spans="1:7" ht="12" customHeight="1" thickBot="1" x14ac:dyDescent="0.3">
      <c r="C9" s="6"/>
      <c r="D9" s="6"/>
      <c r="E9" s="6"/>
      <c r="F9" s="6"/>
    </row>
    <row r="10" spans="1:7" ht="12" customHeight="1" thickBot="1" x14ac:dyDescent="0.3">
      <c r="A10" s="46" t="s">
        <v>5</v>
      </c>
      <c r="B10" s="47"/>
      <c r="C10" s="70">
        <v>2.08</v>
      </c>
      <c r="D10" s="70">
        <v>3</v>
      </c>
      <c r="E10" s="70"/>
      <c r="F10" s="70">
        <v>4</v>
      </c>
      <c r="G10" s="73"/>
    </row>
    <row r="13" spans="1:7" x14ac:dyDescent="0.25">
      <c r="A13" s="13"/>
      <c r="B13" s="18"/>
      <c r="C13" s="14"/>
      <c r="D13" s="14"/>
      <c r="F13" s="14"/>
    </row>
  </sheetData>
  <sheetProtection formatCells="0" insertRows="0" selectLockedCells="1"/>
  <protectedRanges>
    <protectedRange password="CA89" sqref="C6: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1048576">
    <cfRule type="expression" priority="11" stopIfTrue="1">
      <formula>CELL("protect",A1)=1</formula>
    </cfRule>
    <cfRule type="expression" dxfId="14" priority="12">
      <formula>CELL("protect",A1)=1</formula>
    </cfRule>
  </conditionalFormatting>
  <conditionalFormatting sqref="C13:F13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A1:G3">
    <cfRule type="expression" priority="1" stopIfTrue="1">
      <formula>CELL("protect",A1)=1</formula>
    </cfRule>
    <cfRule type="expression" dxfId="11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7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22</v>
      </c>
      <c r="B5" s="6"/>
      <c r="C5" s="86"/>
      <c r="D5" s="86"/>
      <c r="E5" s="17"/>
      <c r="F5" s="86"/>
    </row>
    <row r="6" spans="1:7" ht="12" customHeight="1" x14ac:dyDescent="0.25">
      <c r="A6" s="41" t="s">
        <v>27</v>
      </c>
      <c r="B6" s="41"/>
      <c r="C6" s="106">
        <v>701841</v>
      </c>
      <c r="D6" s="106">
        <v>1282769</v>
      </c>
      <c r="E6" s="41"/>
      <c r="F6" s="106">
        <v>1345819</v>
      </c>
    </row>
    <row r="7" spans="1:7" ht="12" customHeight="1" x14ac:dyDescent="0.25">
      <c r="A7" s="71" t="s">
        <v>6</v>
      </c>
      <c r="B7" s="72"/>
      <c r="C7" s="78">
        <v>698772</v>
      </c>
      <c r="D7" s="78">
        <v>877101</v>
      </c>
      <c r="E7" s="78"/>
      <c r="F7" s="78">
        <v>937806</v>
      </c>
    </row>
    <row r="8" spans="1:7" ht="12" customHeight="1" x14ac:dyDescent="0.25">
      <c r="A8" s="42" t="s">
        <v>8</v>
      </c>
      <c r="B8" s="53"/>
      <c r="C8" s="84">
        <v>3069</v>
      </c>
      <c r="D8" s="84">
        <v>405668</v>
      </c>
      <c r="E8" s="84"/>
      <c r="F8" s="84">
        <v>408013</v>
      </c>
    </row>
    <row r="9" spans="1:7" ht="12" customHeight="1" thickBot="1" x14ac:dyDescent="0.3">
      <c r="C9" s="7"/>
      <c r="D9" s="7"/>
      <c r="E9" s="7"/>
      <c r="F9" s="7"/>
    </row>
    <row r="10" spans="1:7" ht="12" customHeight="1" thickBot="1" x14ac:dyDescent="0.3">
      <c r="A10" s="46" t="s">
        <v>5</v>
      </c>
      <c r="B10" s="47"/>
      <c r="C10" s="70">
        <v>6.49</v>
      </c>
      <c r="D10" s="70">
        <v>7</v>
      </c>
      <c r="E10" s="70"/>
      <c r="F10" s="70">
        <v>7</v>
      </c>
      <c r="G10" s="73"/>
    </row>
    <row r="13" spans="1:7" x14ac:dyDescent="0.25">
      <c r="A13" s="13"/>
      <c r="B13" s="18"/>
      <c r="C13" s="14"/>
      <c r="D13" s="14"/>
      <c r="F13" s="14"/>
    </row>
  </sheetData>
  <sheetProtection formatCells="0" insertRows="0" selectLockedCells="1"/>
  <protectedRanges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4 G5:XFD5 A6:XFD1048576">
    <cfRule type="expression" priority="18" stopIfTrue="1">
      <formula>CELL("protect",A1)=1</formula>
    </cfRule>
    <cfRule type="expression" dxfId="10" priority="19">
      <formula>CELL("protect",A1)=1</formula>
    </cfRule>
  </conditionalFormatting>
  <conditionalFormatting sqref="C13:F13">
    <cfRule type="cellIs" dxfId="9" priority="15" operator="lessThan">
      <formula>0</formula>
    </cfRule>
    <cfRule type="cellIs" dxfId="8" priority="17" operator="greaterThan">
      <formula>0</formula>
    </cfRule>
  </conditionalFormatting>
  <conditionalFormatting sqref="A5:F5">
    <cfRule type="expression" priority="9" stopIfTrue="1">
      <formula>CELL("protect",A5)=1</formula>
    </cfRule>
    <cfRule type="expression" dxfId="7" priority="10">
      <formula>CELL("protect",A5)=1</formula>
    </cfRule>
  </conditionalFormatting>
  <conditionalFormatting sqref="A1:G3">
    <cfRule type="expression" priority="1" stopIfTrue="1">
      <formula>CELL("protect",A1)=1</formula>
    </cfRule>
    <cfRule type="expression" dxfId="6" priority="2">
      <formula>CELL("protect",A1)=1</formula>
    </cfRule>
  </conditionalFormatting>
  <pageMargins left="0.7" right="0.7" top="0.75" bottom="0.75" header="0.3" footer="0.3"/>
  <pageSetup scale="8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pane ySplit="3" topLeftCell="A4" activePane="bottomLeft" state="frozen"/>
      <selection pane="bottomLeft"/>
    </sheetView>
  </sheetViews>
  <sheetFormatPr defaultColWidth="8.75" defaultRowHeight="14.25" x14ac:dyDescent="0.25"/>
  <cols>
    <col min="1" max="1" width="41.5" style="5" customWidth="1"/>
    <col min="2" max="4" width="13.625" style="5" customWidth="1"/>
    <col min="5" max="5" width="1.625" style="5" customWidth="1"/>
    <col min="6" max="6" width="13.625" style="5" customWidth="1"/>
    <col min="7" max="7" width="1.625" style="5" customWidth="1"/>
    <col min="8" max="16384" width="8.75" style="5"/>
  </cols>
  <sheetData>
    <row r="1" spans="1:7" ht="12" customHeight="1" x14ac:dyDescent="0.25">
      <c r="A1" s="22"/>
      <c r="B1" s="23"/>
      <c r="C1" s="24"/>
      <c r="D1" s="24"/>
      <c r="E1" s="24"/>
      <c r="F1" s="24" t="s">
        <v>85</v>
      </c>
      <c r="G1" s="25"/>
    </row>
    <row r="2" spans="1:7" ht="12" customHeight="1" x14ac:dyDescent="0.25">
      <c r="A2" s="26"/>
      <c r="B2" s="27"/>
      <c r="C2" s="28" t="s">
        <v>68</v>
      </c>
      <c r="D2" s="28" t="s">
        <v>70</v>
      </c>
      <c r="E2" s="28"/>
      <c r="F2" s="28" t="s">
        <v>3</v>
      </c>
      <c r="G2" s="29"/>
    </row>
    <row r="3" spans="1:7" ht="12" customHeight="1" thickBot="1" x14ac:dyDescent="0.3">
      <c r="A3" s="30"/>
      <c r="B3" s="31"/>
      <c r="C3" s="32" t="s">
        <v>0</v>
      </c>
      <c r="D3" s="32" t="s">
        <v>1</v>
      </c>
      <c r="E3" s="32"/>
      <c r="F3" s="32" t="s">
        <v>4</v>
      </c>
      <c r="G3" s="33"/>
    </row>
    <row r="4" spans="1:7" ht="12" customHeight="1" x14ac:dyDescent="0.25">
      <c r="C4" s="6"/>
      <c r="D4" s="6"/>
      <c r="E4" s="6"/>
      <c r="F4" s="6"/>
    </row>
    <row r="5" spans="1:7" ht="12" customHeight="1" x14ac:dyDescent="0.25">
      <c r="A5" s="6" t="s">
        <v>23</v>
      </c>
      <c r="B5" s="6"/>
      <c r="C5" s="16"/>
      <c r="D5" s="16"/>
      <c r="E5" s="17"/>
      <c r="F5" s="16"/>
    </row>
    <row r="6" spans="1:7" ht="12" customHeight="1" x14ac:dyDescent="0.25">
      <c r="A6" s="41" t="s">
        <v>27</v>
      </c>
      <c r="B6" s="41"/>
      <c r="C6" s="106">
        <v>2761071</v>
      </c>
      <c r="D6" s="106">
        <v>4381645</v>
      </c>
      <c r="E6" s="41"/>
      <c r="F6" s="106">
        <v>4730799</v>
      </c>
    </row>
    <row r="7" spans="1:7" ht="12" customHeight="1" x14ac:dyDescent="0.25">
      <c r="A7" s="71" t="s">
        <v>6</v>
      </c>
      <c r="B7" s="72"/>
      <c r="C7" s="78">
        <v>0</v>
      </c>
      <c r="D7" s="78">
        <v>0</v>
      </c>
      <c r="E7" s="78"/>
      <c r="F7" s="78">
        <v>312500</v>
      </c>
    </row>
    <row r="8" spans="1:7" ht="12" customHeight="1" x14ac:dyDescent="0.25">
      <c r="A8" s="42" t="s">
        <v>7</v>
      </c>
      <c r="B8" s="53"/>
      <c r="C8" s="84">
        <v>557485</v>
      </c>
      <c r="D8" s="84">
        <v>790264</v>
      </c>
      <c r="E8" s="84"/>
      <c r="F8" s="84">
        <v>804918</v>
      </c>
    </row>
    <row r="9" spans="1:7" ht="12" customHeight="1" x14ac:dyDescent="0.25">
      <c r="A9" s="71" t="s">
        <v>8</v>
      </c>
      <c r="B9" s="72"/>
      <c r="C9" s="78">
        <v>2203586</v>
      </c>
      <c r="D9" s="78">
        <v>3591381</v>
      </c>
      <c r="E9" s="78"/>
      <c r="F9" s="78">
        <v>3613381</v>
      </c>
    </row>
    <row r="10" spans="1:7" ht="12" customHeight="1" thickBot="1" x14ac:dyDescent="0.3">
      <c r="C10" s="7"/>
      <c r="D10" s="7"/>
      <c r="E10" s="7"/>
      <c r="F10" s="7"/>
    </row>
    <row r="11" spans="1:7" ht="12" customHeight="1" thickBot="1" x14ac:dyDescent="0.3">
      <c r="A11" s="46" t="s">
        <v>5</v>
      </c>
      <c r="B11" s="47"/>
      <c r="C11" s="70">
        <v>8.42</v>
      </c>
      <c r="D11" s="70">
        <v>9.4</v>
      </c>
      <c r="E11" s="70"/>
      <c r="F11" s="70">
        <v>8.4</v>
      </c>
      <c r="G11" s="50"/>
    </row>
    <row r="14" spans="1:7" x14ac:dyDescent="0.25">
      <c r="A14" s="13"/>
      <c r="B14" s="18"/>
      <c r="C14" s="14"/>
      <c r="D14" s="14"/>
      <c r="F14" s="14"/>
    </row>
  </sheetData>
  <sheetProtection formatCells="0" insertRows="0" selectLockedCells="1"/>
  <protectedRanges>
    <protectedRange password="CA89" sqref="A4:G4 E5:G5 E6 G6:G7 A12:G15 E11 G11 E8:G10 A5:B6 A8:B11" name="Range1" securityDescriptor="O:WDG:WDD:(A;;CC;;;S-1-5-21-3219648850-738124763-203175933-17295)(A;;CC;;;S-1-5-21-3219648850-738124763-203175933-17298)(A;;CC;;;S-1-5-21-3219648850-738124763-203175933-17299)"/>
    <protectedRange password="CA89" sqref="C5:D5 F11 C8:D11" name="Range1_1" securityDescriptor="O:WDG:WDD:(A;;CC;;;S-1-5-21-3219648850-738124763-203175933-17295)(A;;CC;;;S-1-5-21-3219648850-738124763-203175933-17298)(A;;CC;;;S-1-5-21-3219648850-738124763-203175933-17299)"/>
    <protectedRange password="CA89" sqref="C6:D6 F6" name="Range1_2" securityDescriptor="O:WDG:WDD:(A;;CC;;;S-1-5-21-3219648850-738124763-203175933-17295)(A;;CC;;;S-1-5-21-3219648850-738124763-203175933-17298)(A;;CC;;;S-1-5-21-3219648850-738124763-203175933-17299)"/>
    <protectedRange password="CA89" sqref="A1:G3" name="Range1_5_1" securityDescriptor="O:WDG:WDD:(A;;CC;;;S-1-5-21-3219648850-738124763-203175933-17295)(A;;CC;;;S-1-5-21-3219648850-738124763-203175933-17298)(A;;CC;;;S-1-5-21-3219648850-738124763-203175933-17299)"/>
  </protectedRanges>
  <conditionalFormatting sqref="H1:XFD3 A4:XFD6 G7:XFD7 A8:XFD8 A10:XFD1048576 G9:XFD9">
    <cfRule type="expression" priority="14" stopIfTrue="1">
      <formula>CELL("protect",A1)=1</formula>
    </cfRule>
    <cfRule type="expression" dxfId="5" priority="15">
      <formula>CELL("protect",A1)=1</formula>
    </cfRule>
  </conditionalFormatting>
  <conditionalFormatting sqref="C14:F14">
    <cfRule type="cellIs" dxfId="4" priority="11" operator="lessThan">
      <formula>0</formula>
    </cfRule>
    <cfRule type="cellIs" dxfId="3" priority="13" operator="greaterThan">
      <formula>0</formula>
    </cfRule>
  </conditionalFormatting>
  <conditionalFormatting sqref="A1:G3">
    <cfRule type="expression" priority="5" stopIfTrue="1">
      <formula>CELL("protect",A1)=1</formula>
    </cfRule>
    <cfRule type="expression" dxfId="2" priority="6">
      <formula>CELL("protect",A1)=1</formula>
    </cfRule>
  </conditionalFormatting>
  <conditionalFormatting sqref="A7:F7">
    <cfRule type="expression" priority="3" stopIfTrue="1">
      <formula>CELL("protect",A7)=1</formula>
    </cfRule>
    <cfRule type="expression" dxfId="1" priority="4">
      <formula>CELL("protect",A7)=1</formula>
    </cfRule>
  </conditionalFormatting>
  <conditionalFormatting sqref="A9:F9">
    <cfRule type="expression" priority="1" stopIfTrue="1">
      <formula>CELL("protect",A9)=1</formula>
    </cfRule>
    <cfRule type="expression" dxfId="0" priority="2">
      <formula>CELL("protect",A9)=1</formula>
    </cfRule>
  </conditionalFormatting>
  <pageMargins left="0.7" right="0.7" top="0.75" bottom="0.75" header="0.3" footer="0.3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Main</vt:lpstr>
      <vt:lpstr>Financial &amp; Admin Srvcs</vt:lpstr>
      <vt:lpstr>Public School Aid</vt:lpstr>
      <vt:lpstr>Learning Services</vt:lpstr>
      <vt:lpstr>Board Operated Schools</vt:lpstr>
      <vt:lpstr>MO Charter Public Commission</vt:lpstr>
      <vt:lpstr>Deaf &amp; Hard of Hearing</vt:lpstr>
      <vt:lpstr>Assistive Tech Council</vt:lpstr>
      <vt:lpstr>ColumnTitle</vt:lpstr>
      <vt:lpstr>ColumnTitle2</vt:lpstr>
      <vt:lpstr>ColumnTitle3</vt:lpstr>
      <vt:lpstr>ColumnTitle4</vt:lpstr>
      <vt:lpstr>ColumnTitle5</vt:lpstr>
      <vt:lpstr>ColumnTitle6</vt:lpstr>
      <vt:lpstr>ColumnTitle7</vt:lpstr>
      <vt:lpstr>ColumnTitle8</vt:lpstr>
      <vt:lpstr>Main!Print_Area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Farley, Jessica</cp:lastModifiedBy>
  <cp:lastPrinted>2022-01-05T18:16:28Z</cp:lastPrinted>
  <dcterms:created xsi:type="dcterms:W3CDTF">2009-08-21T15:10:29Z</dcterms:created>
  <dcterms:modified xsi:type="dcterms:W3CDTF">2022-01-19T15:38:52Z</dcterms:modified>
</cp:coreProperties>
</file>