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L:\HESSEM\Census\2020\PL-94-171 Data\Websit Documents\"/>
    </mc:Choice>
  </mc:AlternateContent>
  <bookViews>
    <workbookView xWindow="0" yWindow="0" windowWidth="38400" windowHeight="17100" activeTab="1"/>
  </bookViews>
  <sheets>
    <sheet name="Congressional Dist by Race 2010" sheetId="3" r:id="rId1"/>
    <sheet name="Congressional Dist by Race 2020" sheetId="8" r:id="rId2"/>
    <sheet name="Cong Dist by Race Percent 2020" sheetId="7" r:id="rId3"/>
    <sheet name="Cong Dist  by Race - Num Change" sheetId="4" r:id="rId4"/>
    <sheet name="Cong Dist by Race Pct Chng" sheetId="6" r:id="rId5"/>
  </sheets>
  <externalReferences>
    <externalReference r:id="rId6"/>
    <externalReference r:id="rId7"/>
  </externalReferences>
  <definedNames>
    <definedName name="_xlnm.Print_Area" localSheetId="3">'Cong Dist  by Race - Num Change'!$A$1:$K$19</definedName>
    <definedName name="_xlnm.Print_Area" localSheetId="4">'Cong Dist by Race Pct Chng'!$A$1:$K$19</definedName>
    <definedName name="_xlnm.Print_Area" localSheetId="2">'Cong Dist by Race Percent 2020'!$A$1:$K$19</definedName>
    <definedName name="_xlnm.Print_Area" localSheetId="0">'Congressional Dist by Race 2010'!$A$1:$K$19</definedName>
    <definedName name="_xlnm.Print_Area" localSheetId="1">'Congressional Dist by Race 2020'!$A$1:$K$19</definedName>
    <definedName name="_xlnm.Print_Titles" localSheetId="3">'Cong Dist  by Race - Num Change'!$1:$5</definedName>
    <definedName name="_xlnm.Print_Titles" localSheetId="4">'Cong Dist by Race Pct Chng'!$1:$5</definedName>
    <definedName name="_xlnm.Print_Titles" localSheetId="2">'Cong Dist by Race Percent 2020'!$1:$5</definedName>
    <definedName name="_xlnm.Print_Titles" localSheetId="0">'Congressional Dist by Race 2010'!$1:$5</definedName>
    <definedName name="_xlnm.Print_Titles" localSheetId="1">'Congressional Dist by Race 2020'!$1:$5</definedName>
  </definedNames>
  <calcPr calcId="162913"/>
</workbook>
</file>

<file path=xl/calcChain.xml><?xml version="1.0" encoding="utf-8"?>
<calcChain xmlns="http://schemas.openxmlformats.org/spreadsheetml/2006/main">
  <c r="C15" i="6" l="1"/>
  <c r="D15" i="6"/>
  <c r="E15" i="6"/>
  <c r="F15" i="6"/>
  <c r="G15" i="6"/>
  <c r="H15" i="6"/>
  <c r="I15" i="6"/>
  <c r="J15" i="6"/>
  <c r="K15" i="6"/>
  <c r="B15" i="6"/>
  <c r="D15" i="7"/>
  <c r="E15" i="7"/>
  <c r="F15" i="7"/>
  <c r="G15" i="7"/>
  <c r="H15" i="7"/>
  <c r="I15" i="7"/>
  <c r="J15" i="7"/>
  <c r="K15" i="7"/>
  <c r="C15" i="7"/>
  <c r="B7" i="6" l="1"/>
  <c r="C7" i="6"/>
  <c r="D7" i="6"/>
  <c r="E7" i="6"/>
  <c r="F7" i="6"/>
  <c r="G7" i="6"/>
  <c r="H7" i="6"/>
  <c r="I7" i="6"/>
  <c r="J7" i="6"/>
  <c r="K7" i="6"/>
  <c r="B8" i="6"/>
  <c r="C8" i="6"/>
  <c r="D8" i="6"/>
  <c r="E8" i="6"/>
  <c r="F8" i="6"/>
  <c r="G8" i="6"/>
  <c r="H8" i="6"/>
  <c r="I8" i="6"/>
  <c r="J8" i="6"/>
  <c r="K8" i="6"/>
  <c r="B9" i="6"/>
  <c r="C9" i="6"/>
  <c r="D9" i="6"/>
  <c r="E9" i="6"/>
  <c r="F9" i="6"/>
  <c r="G9" i="6"/>
  <c r="H9" i="6"/>
  <c r="I9" i="6"/>
  <c r="J9" i="6"/>
  <c r="K9" i="6"/>
  <c r="B10" i="6"/>
  <c r="C10" i="6"/>
  <c r="D10" i="6"/>
  <c r="E10" i="6"/>
  <c r="F10" i="6"/>
  <c r="G10" i="6"/>
  <c r="H10" i="6"/>
  <c r="I10" i="6"/>
  <c r="J10" i="6"/>
  <c r="K10" i="6"/>
  <c r="B11" i="6"/>
  <c r="C11" i="6"/>
  <c r="D11" i="6"/>
  <c r="E11" i="6"/>
  <c r="F11" i="6"/>
  <c r="G11" i="6"/>
  <c r="H11" i="6"/>
  <c r="I11" i="6"/>
  <c r="J11" i="6"/>
  <c r="K11" i="6"/>
  <c r="B12" i="6"/>
  <c r="C12" i="6"/>
  <c r="D12" i="6"/>
  <c r="E12" i="6"/>
  <c r="F12" i="6"/>
  <c r="G12" i="6"/>
  <c r="H12" i="6"/>
  <c r="I12" i="6"/>
  <c r="J12" i="6"/>
  <c r="K12" i="6"/>
  <c r="B13" i="6"/>
  <c r="C13" i="6"/>
  <c r="D13" i="6"/>
  <c r="E13" i="6"/>
  <c r="F13" i="6"/>
  <c r="G13" i="6"/>
  <c r="H13" i="6"/>
  <c r="I13" i="6"/>
  <c r="J13" i="6"/>
  <c r="K13" i="6"/>
  <c r="C6" i="6"/>
  <c r="D6" i="6"/>
  <c r="E6" i="6"/>
  <c r="F6" i="6"/>
  <c r="G6" i="6"/>
  <c r="H6" i="6"/>
  <c r="I6" i="6"/>
  <c r="J6" i="6"/>
  <c r="K6" i="6"/>
  <c r="B6" i="6"/>
  <c r="K15" i="4"/>
  <c r="J15" i="4"/>
  <c r="I15" i="4"/>
  <c r="H15" i="4"/>
  <c r="G15" i="4"/>
  <c r="F15" i="4"/>
  <c r="E15" i="4"/>
  <c r="D15" i="4"/>
  <c r="C15" i="4"/>
  <c r="B15" i="4" l="1"/>
  <c r="K13" i="4"/>
  <c r="J13" i="4"/>
  <c r="I13" i="4"/>
  <c r="H13" i="4"/>
  <c r="G13" i="4"/>
  <c r="F13" i="4"/>
  <c r="E13" i="4"/>
  <c r="D13" i="4"/>
  <c r="C13" i="4"/>
  <c r="B13" i="4"/>
  <c r="K12" i="4"/>
  <c r="J12" i="4"/>
  <c r="I12" i="4"/>
  <c r="H12" i="4"/>
  <c r="G12" i="4"/>
  <c r="F12" i="4"/>
  <c r="E12" i="4"/>
  <c r="D12" i="4"/>
  <c r="C12" i="4"/>
  <c r="B12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9" i="4"/>
  <c r="J9" i="4"/>
  <c r="I9" i="4"/>
  <c r="H9" i="4"/>
  <c r="G9" i="4"/>
  <c r="F9" i="4"/>
  <c r="E9" i="4"/>
  <c r="D9" i="4"/>
  <c r="C9" i="4"/>
  <c r="B9" i="4"/>
  <c r="K8" i="4"/>
  <c r="J8" i="4"/>
  <c r="I8" i="4"/>
  <c r="H8" i="4"/>
  <c r="G8" i="4"/>
  <c r="F8" i="4"/>
  <c r="E8" i="4"/>
  <c r="D8" i="4"/>
  <c r="C8" i="4"/>
  <c r="B8" i="4"/>
  <c r="K7" i="4"/>
  <c r="J7" i="4"/>
  <c r="I7" i="4"/>
  <c r="H7" i="4"/>
  <c r="G7" i="4"/>
  <c r="F7" i="4"/>
  <c r="E7" i="4"/>
  <c r="D7" i="4"/>
  <c r="C7" i="4"/>
  <c r="B7" i="4"/>
  <c r="K6" i="4"/>
  <c r="J6" i="4"/>
  <c r="I6" i="4"/>
  <c r="H6" i="4"/>
  <c r="G6" i="4"/>
  <c r="F6" i="4"/>
  <c r="E6" i="4"/>
  <c r="D6" i="4"/>
  <c r="C6" i="4"/>
  <c r="B6" i="4"/>
  <c r="C7" i="7"/>
  <c r="D7" i="7"/>
  <c r="E7" i="7"/>
  <c r="F7" i="7"/>
  <c r="G7" i="7"/>
  <c r="H7" i="7"/>
  <c r="I7" i="7"/>
  <c r="J7" i="7"/>
  <c r="K7" i="7"/>
  <c r="C8" i="7"/>
  <c r="D8" i="7"/>
  <c r="E8" i="7"/>
  <c r="F8" i="7"/>
  <c r="G8" i="7"/>
  <c r="H8" i="7"/>
  <c r="I8" i="7"/>
  <c r="J8" i="7"/>
  <c r="K8" i="7"/>
  <c r="C9" i="7"/>
  <c r="D9" i="7"/>
  <c r="E9" i="7"/>
  <c r="F9" i="7"/>
  <c r="G9" i="7"/>
  <c r="H9" i="7"/>
  <c r="I9" i="7"/>
  <c r="J9" i="7"/>
  <c r="K9" i="7"/>
  <c r="C10" i="7"/>
  <c r="D10" i="7"/>
  <c r="E10" i="7"/>
  <c r="F10" i="7"/>
  <c r="G10" i="7"/>
  <c r="H10" i="7"/>
  <c r="I10" i="7"/>
  <c r="J10" i="7"/>
  <c r="K10" i="7"/>
  <c r="C11" i="7"/>
  <c r="D11" i="7"/>
  <c r="E11" i="7"/>
  <c r="F11" i="7"/>
  <c r="G11" i="7"/>
  <c r="H11" i="7"/>
  <c r="I11" i="7"/>
  <c r="J11" i="7"/>
  <c r="K11" i="7"/>
  <c r="C12" i="7"/>
  <c r="D12" i="7"/>
  <c r="E12" i="7"/>
  <c r="F12" i="7"/>
  <c r="G12" i="7"/>
  <c r="H12" i="7"/>
  <c r="I12" i="7"/>
  <c r="J12" i="7"/>
  <c r="K12" i="7"/>
  <c r="C13" i="7"/>
  <c r="D13" i="7"/>
  <c r="E13" i="7"/>
  <c r="F13" i="7"/>
  <c r="G13" i="7"/>
  <c r="H13" i="7"/>
  <c r="I13" i="7"/>
  <c r="J13" i="7"/>
  <c r="K13" i="7"/>
  <c r="D6" i="7"/>
  <c r="E6" i="7"/>
  <c r="F6" i="7"/>
  <c r="G6" i="7"/>
  <c r="H6" i="7"/>
  <c r="I6" i="7"/>
  <c r="J6" i="7"/>
  <c r="K6" i="7"/>
  <c r="C6" i="7"/>
  <c r="B7" i="8"/>
  <c r="C7" i="8"/>
  <c r="D7" i="8"/>
  <c r="E7" i="8"/>
  <c r="F7" i="8"/>
  <c r="G7" i="8"/>
  <c r="H7" i="8"/>
  <c r="I7" i="8"/>
  <c r="J7" i="8"/>
  <c r="K7" i="8"/>
  <c r="B8" i="8"/>
  <c r="K8" i="8" s="1"/>
  <c r="C8" i="8"/>
  <c r="D8" i="8"/>
  <c r="E8" i="8"/>
  <c r="F8" i="8"/>
  <c r="G8" i="8"/>
  <c r="H8" i="8"/>
  <c r="I8" i="8"/>
  <c r="J8" i="8"/>
  <c r="B9" i="8"/>
  <c r="C9" i="8"/>
  <c r="D9" i="8"/>
  <c r="E9" i="8"/>
  <c r="F9" i="8"/>
  <c r="G9" i="8"/>
  <c r="H9" i="8"/>
  <c r="I9" i="8"/>
  <c r="J9" i="8"/>
  <c r="K9" i="8"/>
  <c r="B10" i="8"/>
  <c r="K10" i="8" s="1"/>
  <c r="C10" i="8"/>
  <c r="D10" i="8"/>
  <c r="E10" i="8"/>
  <c r="F10" i="8"/>
  <c r="G10" i="8"/>
  <c r="H10" i="8"/>
  <c r="I10" i="8"/>
  <c r="J10" i="8"/>
  <c r="B11" i="8"/>
  <c r="K11" i="8" s="1"/>
  <c r="C11" i="8"/>
  <c r="D11" i="8"/>
  <c r="E11" i="8"/>
  <c r="F11" i="8"/>
  <c r="G11" i="8"/>
  <c r="H11" i="8"/>
  <c r="I11" i="8"/>
  <c r="J11" i="8"/>
  <c r="B12" i="8"/>
  <c r="K12" i="8" s="1"/>
  <c r="C12" i="8"/>
  <c r="D12" i="8"/>
  <c r="E12" i="8"/>
  <c r="F12" i="8"/>
  <c r="G12" i="8"/>
  <c r="H12" i="8"/>
  <c r="I12" i="8"/>
  <c r="J12" i="8"/>
  <c r="B13" i="8"/>
  <c r="K13" i="8" s="1"/>
  <c r="C13" i="8"/>
  <c r="D13" i="8"/>
  <c r="E13" i="8"/>
  <c r="F13" i="8"/>
  <c r="G13" i="8"/>
  <c r="H13" i="8"/>
  <c r="I13" i="8"/>
  <c r="J13" i="8"/>
  <c r="J6" i="8"/>
  <c r="I6" i="8"/>
  <c r="H6" i="8"/>
  <c r="G6" i="8"/>
  <c r="F6" i="8"/>
  <c r="E6" i="8"/>
  <c r="D6" i="8"/>
  <c r="C6" i="8"/>
  <c r="B8" i="7" l="1"/>
  <c r="B6" i="7"/>
  <c r="B13" i="7"/>
  <c r="B10" i="7"/>
  <c r="B12" i="7"/>
  <c r="B9" i="7"/>
  <c r="B11" i="7"/>
  <c r="B7" i="7"/>
  <c r="B6" i="8" l="1"/>
  <c r="J15" i="8"/>
  <c r="I15" i="8"/>
  <c r="H15" i="8"/>
  <c r="G15" i="8"/>
  <c r="F15" i="8"/>
  <c r="E15" i="8"/>
  <c r="D15" i="8"/>
  <c r="C15" i="8"/>
  <c r="K13" i="3"/>
  <c r="J13" i="3"/>
  <c r="I13" i="3"/>
  <c r="H13" i="3"/>
  <c r="G13" i="3"/>
  <c r="F13" i="3"/>
  <c r="E13" i="3"/>
  <c r="D13" i="3"/>
  <c r="C13" i="3"/>
  <c r="K12" i="3"/>
  <c r="J12" i="3"/>
  <c r="I12" i="3"/>
  <c r="H12" i="3"/>
  <c r="G12" i="3"/>
  <c r="F12" i="3"/>
  <c r="E12" i="3"/>
  <c r="D12" i="3"/>
  <c r="C12" i="3"/>
  <c r="K11" i="3"/>
  <c r="J11" i="3"/>
  <c r="I11" i="3"/>
  <c r="H11" i="3"/>
  <c r="G11" i="3"/>
  <c r="F11" i="3"/>
  <c r="E11" i="3"/>
  <c r="D11" i="3"/>
  <c r="C11" i="3"/>
  <c r="K10" i="3"/>
  <c r="J10" i="3"/>
  <c r="I10" i="3"/>
  <c r="H10" i="3"/>
  <c r="G10" i="3"/>
  <c r="F10" i="3"/>
  <c r="E10" i="3"/>
  <c r="D10" i="3"/>
  <c r="C10" i="3"/>
  <c r="K9" i="3"/>
  <c r="J9" i="3"/>
  <c r="I9" i="3"/>
  <c r="H9" i="3"/>
  <c r="G9" i="3"/>
  <c r="F9" i="3"/>
  <c r="E9" i="3"/>
  <c r="D9" i="3"/>
  <c r="C9" i="3"/>
  <c r="K8" i="3"/>
  <c r="J8" i="3"/>
  <c r="I8" i="3"/>
  <c r="H8" i="3"/>
  <c r="G8" i="3"/>
  <c r="F8" i="3"/>
  <c r="E8" i="3"/>
  <c r="D8" i="3"/>
  <c r="C8" i="3"/>
  <c r="K7" i="3"/>
  <c r="J7" i="3"/>
  <c r="I7" i="3"/>
  <c r="H7" i="3"/>
  <c r="G7" i="3"/>
  <c r="F7" i="3"/>
  <c r="E7" i="3"/>
  <c r="D7" i="3"/>
  <c r="C7" i="3"/>
  <c r="K6" i="3"/>
  <c r="K15" i="3" s="1"/>
  <c r="J6" i="3"/>
  <c r="I6" i="3"/>
  <c r="H6" i="3"/>
  <c r="G6" i="3"/>
  <c r="F6" i="3"/>
  <c r="E6" i="3"/>
  <c r="D6" i="3"/>
  <c r="C6" i="3"/>
  <c r="B15" i="3"/>
  <c r="B7" i="3"/>
  <c r="B8" i="3"/>
  <c r="B9" i="3"/>
  <c r="B10" i="3"/>
  <c r="B11" i="3"/>
  <c r="B12" i="3"/>
  <c r="B13" i="3"/>
  <c r="B14" i="3"/>
  <c r="B6" i="3"/>
  <c r="B15" i="8" l="1"/>
  <c r="K6" i="8"/>
  <c r="K15" i="8" s="1"/>
  <c r="C15" i="3"/>
  <c r="D15" i="3"/>
  <c r="E15" i="3"/>
  <c r="F15" i="3"/>
  <c r="G15" i="3"/>
  <c r="H15" i="3"/>
  <c r="I15" i="3"/>
  <c r="J15" i="3"/>
</calcChain>
</file>

<file path=xl/sharedStrings.xml><?xml version="1.0" encoding="utf-8"?>
<sst xmlns="http://schemas.openxmlformats.org/spreadsheetml/2006/main" count="130" uniqueCount="31">
  <si>
    <t>Missouri</t>
  </si>
  <si>
    <t>White</t>
  </si>
  <si>
    <t>Black or African American</t>
  </si>
  <si>
    <t>American Indian and Alaska Native</t>
  </si>
  <si>
    <t>Asian</t>
  </si>
  <si>
    <t>Native Hawaiian and Other Pacific Islander</t>
  </si>
  <si>
    <t>Some other race</t>
  </si>
  <si>
    <t>Two or more races</t>
  </si>
  <si>
    <t>By Race, Hispanic Origin and Total Minority</t>
  </si>
  <si>
    <t>Total Population</t>
  </si>
  <si>
    <t>Congressional District 1</t>
  </si>
  <si>
    <t>Congressional District 2</t>
  </si>
  <si>
    <t>Congressional District 3</t>
  </si>
  <si>
    <t>Congressional District 4</t>
  </si>
  <si>
    <t>Congressional District 5</t>
  </si>
  <si>
    <t>Congressional District 6</t>
  </si>
  <si>
    <t>Congressional District 7</t>
  </si>
  <si>
    <t>Congressional District 8</t>
  </si>
  <si>
    <t>District</t>
  </si>
  <si>
    <t>Congressional District Population 2010</t>
  </si>
  <si>
    <t>Congressional District  Population Change Between 2010 &amp; 2020</t>
  </si>
  <si>
    <t>Congressional District Population Percent Change Between 2010 &amp; 2020</t>
  </si>
  <si>
    <t>Source:  Census 2010 -DECENNIALDPCD1132010.113DP1 via Data.Census.Gov</t>
  </si>
  <si>
    <t>Source:  Census 2020 - P.L. 94-171</t>
  </si>
  <si>
    <t>Source:  Census 2010 -DECENNIALDPCD1132010.113DP1 via Data.Census.Gov &amp; Census 2020 - P.L. 94-171</t>
  </si>
  <si>
    <t>Note:  Total Minority equals Total Population minus White-Non Hispanic Population</t>
  </si>
  <si>
    <t>Prepared by Missouri Office of Administration-Division of Budget and Planning 8/23/2021</t>
  </si>
  <si>
    <t>Total Minority *</t>
  </si>
  <si>
    <t>Hispanic or Latino 
(of any race)</t>
  </si>
  <si>
    <t>Congressional District Population 2020</t>
  </si>
  <si>
    <t>Congressional District  Population by Race as a Percentage of Total Population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</si>
</sst>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6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Fill="1" applyBorder="1" applyAlignment="1" applyProtection="1">
      <alignment horizontal="centerContinuous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protection locked="0"/>
    </xf>
    <xf numFmtId="0" fontId="7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6" fillId="0" borderId="1" xfId="0" quotePrefix="1" applyNumberFormat="1" applyFont="1" applyFill="1" applyBorder="1" applyAlignment="1" applyProtection="1">
      <alignment horizontal="left"/>
      <protection locked="0"/>
    </xf>
    <xf numFmtId="3" fontId="2" fillId="0" borderId="1" xfId="0" quotePrefix="1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/>
    <xf numFmtId="0" fontId="8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9" fontId="5" fillId="0" borderId="0" xfId="0" applyNumberFormat="1" applyFont="1" applyFill="1" applyBorder="1" applyAlignment="1" applyProtection="1">
      <alignment horizontal="centerContinuous"/>
      <protection locked="0"/>
    </xf>
    <xf numFmtId="0" fontId="5" fillId="0" borderId="0" xfId="0" applyFont="1" applyAlignment="1"/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3" fontId="7" fillId="0" borderId="2" xfId="0" quotePrefix="1" applyNumberFormat="1" applyFont="1" applyFill="1" applyBorder="1" applyAlignment="1" applyProtection="1">
      <alignment horizontal="right"/>
      <protection locked="0"/>
    </xf>
    <xf numFmtId="3" fontId="7" fillId="0" borderId="2" xfId="0" applyNumberFormat="1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protection locked="0"/>
    </xf>
    <xf numFmtId="9" fontId="10" fillId="0" borderId="0" xfId="0" applyNumberFormat="1" applyFont="1" applyFill="1" applyBorder="1" applyAlignment="1" applyProtection="1">
      <protection locked="0"/>
    </xf>
    <xf numFmtId="0" fontId="10" fillId="0" borderId="0" xfId="0" applyFont="1" applyAlignment="1"/>
    <xf numFmtId="0" fontId="11" fillId="0" borderId="0" xfId="0" applyFont="1" applyFill="1" applyBorder="1" applyAlignment="1" applyProtection="1">
      <protection locked="0"/>
    </xf>
    <xf numFmtId="164" fontId="7" fillId="0" borderId="2" xfId="0" quotePrefix="1" applyNumberFormat="1" applyFont="1" applyFill="1" applyBorder="1" applyAlignment="1" applyProtection="1">
      <alignment horizontal="right"/>
      <protection locked="0"/>
    </xf>
    <xf numFmtId="164" fontId="2" fillId="0" borderId="1" xfId="0" quotePrefix="1" applyNumberFormat="1" applyFont="1" applyFill="1" applyBorder="1" applyAlignment="1" applyProtection="1">
      <alignment horizontal="right"/>
      <protection locked="0"/>
    </xf>
    <xf numFmtId="9" fontId="2" fillId="0" borderId="1" xfId="0" quotePrefix="1" applyNumberFormat="1" applyFont="1" applyFill="1" applyBorder="1" applyAlignment="1" applyProtection="1">
      <alignment horizontal="right"/>
      <protection locked="0"/>
    </xf>
    <xf numFmtId="9" fontId="7" fillId="0" borderId="2" xfId="0" quotePrefix="1" applyNumberFormat="1" applyFont="1" applyFill="1" applyBorder="1" applyAlignment="1" applyProtection="1">
      <alignment horizontal="right"/>
      <protection locked="0"/>
    </xf>
    <xf numFmtId="3" fontId="7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ESSEM/Census/2010/Congressional/DECENNIALDPCD1132010.113DP1-2021-08-23T185847-Trim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ESSEM/Census/2020/PL-94-171%20Data/Example_Query_DataSegment1_Congressional_Distri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Data"/>
      <sheetName val="Sheet1"/>
      <sheetName val="Sheet2"/>
    </sheetNames>
    <sheetDataSet>
      <sheetData sheetId="0"/>
      <sheetData sheetId="1"/>
      <sheetData sheetId="2"/>
      <sheetData sheetId="3">
        <row r="2">
          <cell r="B2" t="str">
            <v>Congressional District 1</v>
          </cell>
          <cell r="C2" t="str">
            <v>Number</v>
          </cell>
          <cell r="D2">
            <v>748616</v>
          </cell>
          <cell r="E2">
            <v>0</v>
          </cell>
          <cell r="F2">
            <v>748616</v>
          </cell>
          <cell r="G2">
            <v>731210</v>
          </cell>
          <cell r="H2">
            <v>330258</v>
          </cell>
          <cell r="I2">
            <v>370546</v>
          </cell>
          <cell r="J2">
            <v>1842</v>
          </cell>
          <cell r="K2">
            <v>19376</v>
          </cell>
          <cell r="L2">
            <v>207</v>
          </cell>
          <cell r="M2">
            <v>8981</v>
          </cell>
          <cell r="N2">
            <v>17406</v>
          </cell>
          <cell r="O2">
            <v>0</v>
          </cell>
          <cell r="P2">
            <v>748616</v>
          </cell>
          <cell r="Q2">
            <v>22786</v>
          </cell>
          <cell r="R2">
            <v>725830</v>
          </cell>
          <cell r="S2">
            <v>0</v>
          </cell>
          <cell r="T2">
            <v>748616</v>
          </cell>
          <cell r="U2">
            <v>22786</v>
          </cell>
          <cell r="V2">
            <v>10740</v>
          </cell>
          <cell r="W2">
            <v>1771</v>
          </cell>
          <cell r="X2">
            <v>308</v>
          </cell>
          <cell r="Y2">
            <v>104</v>
          </cell>
          <cell r="Z2">
            <v>34</v>
          </cell>
          <cell r="AA2">
            <v>7846</v>
          </cell>
          <cell r="AB2">
            <v>1983</v>
          </cell>
          <cell r="AC2">
            <v>725830</v>
          </cell>
          <cell r="AD2">
            <v>319518</v>
          </cell>
        </row>
        <row r="3">
          <cell r="B3" t="str">
            <v>Congressional District 2</v>
          </cell>
          <cell r="C3" t="str">
            <v>Number</v>
          </cell>
          <cell r="D3">
            <v>748616</v>
          </cell>
          <cell r="E3">
            <v>0</v>
          </cell>
          <cell r="F3">
            <v>748616</v>
          </cell>
          <cell r="G3">
            <v>736782</v>
          </cell>
          <cell r="H3">
            <v>675749</v>
          </cell>
          <cell r="I3">
            <v>25215</v>
          </cell>
          <cell r="J3">
            <v>1353</v>
          </cell>
          <cell r="K3">
            <v>29342</v>
          </cell>
          <cell r="L3">
            <v>220</v>
          </cell>
          <cell r="M3">
            <v>4903</v>
          </cell>
          <cell r="N3">
            <v>11834</v>
          </cell>
          <cell r="O3">
            <v>0</v>
          </cell>
          <cell r="P3">
            <v>748616</v>
          </cell>
          <cell r="Q3">
            <v>17729</v>
          </cell>
          <cell r="R3">
            <v>730887</v>
          </cell>
          <cell r="S3">
            <v>0</v>
          </cell>
          <cell r="T3">
            <v>748616</v>
          </cell>
          <cell r="U3">
            <v>17729</v>
          </cell>
          <cell r="V3">
            <v>11498</v>
          </cell>
          <cell r="W3">
            <v>286</v>
          </cell>
          <cell r="X3">
            <v>243</v>
          </cell>
          <cell r="Y3">
            <v>123</v>
          </cell>
          <cell r="Z3">
            <v>13</v>
          </cell>
          <cell r="AA3">
            <v>4227</v>
          </cell>
          <cell r="AB3">
            <v>1339</v>
          </cell>
          <cell r="AC3">
            <v>730887</v>
          </cell>
          <cell r="AD3">
            <v>664251</v>
          </cell>
        </row>
        <row r="4">
          <cell r="B4" t="str">
            <v>Congressional District 3</v>
          </cell>
          <cell r="C4" t="str">
            <v>Number</v>
          </cell>
          <cell r="D4">
            <v>748615</v>
          </cell>
          <cell r="E4">
            <v>0</v>
          </cell>
          <cell r="F4">
            <v>748615</v>
          </cell>
          <cell r="G4">
            <v>736945</v>
          </cell>
          <cell r="H4">
            <v>698355</v>
          </cell>
          <cell r="I4">
            <v>24048</v>
          </cell>
          <cell r="J4">
            <v>2445</v>
          </cell>
          <cell r="K4">
            <v>6470</v>
          </cell>
          <cell r="L4">
            <v>339</v>
          </cell>
          <cell r="M4">
            <v>5288</v>
          </cell>
          <cell r="N4">
            <v>11670</v>
          </cell>
          <cell r="O4">
            <v>0</v>
          </cell>
          <cell r="P4">
            <v>748615</v>
          </cell>
          <cell r="Q4">
            <v>15883</v>
          </cell>
          <cell r="R4">
            <v>732732</v>
          </cell>
          <cell r="S4">
            <v>0</v>
          </cell>
          <cell r="T4">
            <v>748615</v>
          </cell>
          <cell r="U4">
            <v>15883</v>
          </cell>
          <cell r="V4">
            <v>9149</v>
          </cell>
          <cell r="W4">
            <v>273</v>
          </cell>
          <cell r="X4">
            <v>297</v>
          </cell>
          <cell r="Y4">
            <v>82</v>
          </cell>
          <cell r="Z4">
            <v>30</v>
          </cell>
          <cell r="AA4">
            <v>4694</v>
          </cell>
          <cell r="AB4">
            <v>1358</v>
          </cell>
          <cell r="AC4">
            <v>732732</v>
          </cell>
          <cell r="AD4">
            <v>689206</v>
          </cell>
        </row>
        <row r="5">
          <cell r="B5" t="str">
            <v>Congressional District 4</v>
          </cell>
          <cell r="C5" t="str">
            <v>Number</v>
          </cell>
          <cell r="D5">
            <v>748616</v>
          </cell>
          <cell r="E5">
            <v>0</v>
          </cell>
          <cell r="F5">
            <v>748616</v>
          </cell>
          <cell r="G5">
            <v>731486</v>
          </cell>
          <cell r="H5">
            <v>674153</v>
          </cell>
          <cell r="I5">
            <v>34424</v>
          </cell>
          <cell r="J5">
            <v>4045</v>
          </cell>
          <cell r="K5">
            <v>10276</v>
          </cell>
          <cell r="L5">
            <v>723</v>
          </cell>
          <cell r="M5">
            <v>7865</v>
          </cell>
          <cell r="N5">
            <v>17130</v>
          </cell>
          <cell r="O5">
            <v>0</v>
          </cell>
          <cell r="P5">
            <v>748616</v>
          </cell>
          <cell r="Q5">
            <v>24261</v>
          </cell>
          <cell r="R5">
            <v>724355</v>
          </cell>
          <cell r="S5">
            <v>0</v>
          </cell>
          <cell r="T5">
            <v>748616</v>
          </cell>
          <cell r="U5">
            <v>24261</v>
          </cell>
          <cell r="V5">
            <v>13406</v>
          </cell>
          <cell r="W5">
            <v>698</v>
          </cell>
          <cell r="X5">
            <v>436</v>
          </cell>
          <cell r="Y5">
            <v>153</v>
          </cell>
          <cell r="Z5">
            <v>42</v>
          </cell>
          <cell r="AA5">
            <v>7200</v>
          </cell>
          <cell r="AB5">
            <v>2326</v>
          </cell>
          <cell r="AC5">
            <v>724355</v>
          </cell>
          <cell r="AD5">
            <v>660747</v>
          </cell>
        </row>
        <row r="6">
          <cell r="B6" t="str">
            <v>Congressional District 5</v>
          </cell>
          <cell r="C6" t="str">
            <v>Number</v>
          </cell>
          <cell r="D6">
            <v>748616</v>
          </cell>
          <cell r="E6">
            <v>0</v>
          </cell>
          <cell r="F6">
            <v>748616</v>
          </cell>
          <cell r="G6">
            <v>725702</v>
          </cell>
          <cell r="H6">
            <v>515002</v>
          </cell>
          <cell r="I6">
            <v>164763</v>
          </cell>
          <cell r="J6">
            <v>3884</v>
          </cell>
          <cell r="K6">
            <v>11942</v>
          </cell>
          <cell r="L6">
            <v>2108</v>
          </cell>
          <cell r="M6">
            <v>28003</v>
          </cell>
          <cell r="N6">
            <v>22914</v>
          </cell>
          <cell r="O6">
            <v>0</v>
          </cell>
          <cell r="P6">
            <v>748616</v>
          </cell>
          <cell r="Q6">
            <v>62451</v>
          </cell>
          <cell r="R6">
            <v>686165</v>
          </cell>
          <cell r="S6">
            <v>0</v>
          </cell>
          <cell r="T6">
            <v>748616</v>
          </cell>
          <cell r="U6">
            <v>62451</v>
          </cell>
          <cell r="V6">
            <v>27070</v>
          </cell>
          <cell r="W6">
            <v>2042</v>
          </cell>
          <cell r="X6">
            <v>781</v>
          </cell>
          <cell r="Y6">
            <v>172</v>
          </cell>
          <cell r="Z6">
            <v>143</v>
          </cell>
          <cell r="AA6">
            <v>27115</v>
          </cell>
          <cell r="AB6">
            <v>5128</v>
          </cell>
          <cell r="AC6">
            <v>686165</v>
          </cell>
          <cell r="AD6">
            <v>487932</v>
          </cell>
        </row>
        <row r="7">
          <cell r="B7" t="str">
            <v>Congressional District 6</v>
          </cell>
          <cell r="C7" t="str">
            <v>Number</v>
          </cell>
          <cell r="D7">
            <v>748616</v>
          </cell>
          <cell r="E7">
            <v>0</v>
          </cell>
          <cell r="F7">
            <v>748616</v>
          </cell>
          <cell r="G7">
            <v>734525</v>
          </cell>
          <cell r="H7">
            <v>686754</v>
          </cell>
          <cell r="I7">
            <v>28619</v>
          </cell>
          <cell r="J7">
            <v>2876</v>
          </cell>
          <cell r="K7">
            <v>8143</v>
          </cell>
          <cell r="L7">
            <v>918</v>
          </cell>
          <cell r="M7">
            <v>7215</v>
          </cell>
          <cell r="N7">
            <v>14091</v>
          </cell>
          <cell r="O7">
            <v>0</v>
          </cell>
          <cell r="P7">
            <v>748616</v>
          </cell>
          <cell r="Q7">
            <v>24969</v>
          </cell>
          <cell r="R7">
            <v>723647</v>
          </cell>
          <cell r="S7">
            <v>0</v>
          </cell>
          <cell r="T7">
            <v>748616</v>
          </cell>
          <cell r="U7">
            <v>24969</v>
          </cell>
          <cell r="V7">
            <v>14920</v>
          </cell>
          <cell r="W7">
            <v>521</v>
          </cell>
          <cell r="X7">
            <v>357</v>
          </cell>
          <cell r="Y7">
            <v>77</v>
          </cell>
          <cell r="Z7">
            <v>79</v>
          </cell>
          <cell r="AA7">
            <v>6587</v>
          </cell>
          <cell r="AB7">
            <v>2428</v>
          </cell>
          <cell r="AC7">
            <v>723647</v>
          </cell>
          <cell r="AD7">
            <v>671834</v>
          </cell>
        </row>
        <row r="8">
          <cell r="B8" t="str">
            <v>Congressional District 7</v>
          </cell>
          <cell r="C8" t="str">
            <v>Number</v>
          </cell>
          <cell r="D8">
            <v>748616</v>
          </cell>
          <cell r="E8">
            <v>0</v>
          </cell>
          <cell r="F8">
            <v>748616</v>
          </cell>
          <cell r="G8">
            <v>730272</v>
          </cell>
          <cell r="H8">
            <v>686569</v>
          </cell>
          <cell r="I8">
            <v>12149</v>
          </cell>
          <cell r="J8">
            <v>7617</v>
          </cell>
          <cell r="K8">
            <v>8226</v>
          </cell>
          <cell r="L8">
            <v>1518</v>
          </cell>
          <cell r="M8">
            <v>14193</v>
          </cell>
          <cell r="N8">
            <v>18344</v>
          </cell>
          <cell r="O8">
            <v>0</v>
          </cell>
          <cell r="P8">
            <v>748616</v>
          </cell>
          <cell r="Q8">
            <v>32310</v>
          </cell>
          <cell r="R8">
            <v>716306</v>
          </cell>
          <cell r="S8">
            <v>0</v>
          </cell>
          <cell r="T8">
            <v>748616</v>
          </cell>
          <cell r="U8">
            <v>32310</v>
          </cell>
          <cell r="V8">
            <v>14562</v>
          </cell>
          <cell r="W8">
            <v>388</v>
          </cell>
          <cell r="X8">
            <v>627</v>
          </cell>
          <cell r="Y8">
            <v>110</v>
          </cell>
          <cell r="Z8">
            <v>125</v>
          </cell>
          <cell r="AA8">
            <v>13720</v>
          </cell>
          <cell r="AB8">
            <v>2778</v>
          </cell>
          <cell r="AC8">
            <v>716306</v>
          </cell>
          <cell r="AD8">
            <v>672007</v>
          </cell>
        </row>
        <row r="9">
          <cell r="B9" t="str">
            <v>Congressional District 8</v>
          </cell>
          <cell r="C9" t="str">
            <v>Number</v>
          </cell>
          <cell r="D9">
            <v>748616</v>
          </cell>
          <cell r="E9">
            <v>0</v>
          </cell>
          <cell r="F9">
            <v>748616</v>
          </cell>
          <cell r="G9">
            <v>737416</v>
          </cell>
          <cell r="H9">
            <v>691930</v>
          </cell>
          <cell r="I9">
            <v>33627</v>
          </cell>
          <cell r="J9">
            <v>3314</v>
          </cell>
          <cell r="K9">
            <v>4308</v>
          </cell>
          <cell r="L9">
            <v>228</v>
          </cell>
          <cell r="M9">
            <v>4009</v>
          </cell>
          <cell r="N9">
            <v>11200</v>
          </cell>
          <cell r="O9">
            <v>0</v>
          </cell>
          <cell r="P9">
            <v>748616</v>
          </cell>
          <cell r="Q9">
            <v>12081</v>
          </cell>
          <cell r="R9">
            <v>736535</v>
          </cell>
          <cell r="S9">
            <v>0</v>
          </cell>
          <cell r="T9">
            <v>748616</v>
          </cell>
          <cell r="U9">
            <v>12081</v>
          </cell>
          <cell r="V9">
            <v>6677</v>
          </cell>
          <cell r="W9">
            <v>263</v>
          </cell>
          <cell r="X9">
            <v>265</v>
          </cell>
          <cell r="Y9">
            <v>41</v>
          </cell>
          <cell r="Z9">
            <v>32</v>
          </cell>
          <cell r="AA9">
            <v>3696</v>
          </cell>
          <cell r="AB9">
            <v>1107</v>
          </cell>
          <cell r="AC9">
            <v>736535</v>
          </cell>
          <cell r="AD9">
            <v>685253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_Query_DataSegment1 Bloc"/>
    </sheetNames>
    <sheetDataSet>
      <sheetData sheetId="0">
        <row r="3">
          <cell r="D3" t="str">
            <v>Congressional District 1</v>
          </cell>
          <cell r="E3" t="str">
            <v>1</v>
          </cell>
          <cell r="F3" t="str">
            <v>PLST</v>
          </cell>
          <cell r="G3" t="str">
            <v>MO</v>
          </cell>
          <cell r="H3" t="str">
            <v>000</v>
          </cell>
          <cell r="I3" t="str">
            <v>01</v>
          </cell>
          <cell r="J3">
            <v>10432</v>
          </cell>
          <cell r="K3">
            <v>714746</v>
          </cell>
          <cell r="L3">
            <v>673893</v>
          </cell>
          <cell r="M3">
            <v>276466</v>
          </cell>
          <cell r="N3">
            <v>351537</v>
          </cell>
          <cell r="O3">
            <v>2204</v>
          </cell>
          <cell r="P3">
            <v>25690</v>
          </cell>
          <cell r="Q3">
            <v>244</v>
          </cell>
          <cell r="R3">
            <v>17752</v>
          </cell>
          <cell r="S3">
            <v>40853</v>
          </cell>
          <cell r="T3">
            <v>37688</v>
          </cell>
          <cell r="U3">
            <v>10724</v>
          </cell>
          <cell r="V3">
            <v>5787</v>
          </cell>
          <cell r="W3">
            <v>4233</v>
          </cell>
          <cell r="X3">
            <v>178</v>
          </cell>
          <cell r="Y3">
            <v>11202</v>
          </cell>
          <cell r="Z3">
            <v>2562</v>
          </cell>
          <cell r="AA3">
            <v>733</v>
          </cell>
          <cell r="AB3">
            <v>68</v>
          </cell>
          <cell r="AC3">
            <v>1620</v>
          </cell>
          <cell r="AD3">
            <v>50</v>
          </cell>
          <cell r="AE3">
            <v>4</v>
          </cell>
          <cell r="AF3">
            <v>239</v>
          </cell>
          <cell r="AG3">
            <v>100</v>
          </cell>
          <cell r="AH3">
            <v>174</v>
          </cell>
          <cell r="AI3">
            <v>14</v>
          </cell>
          <cell r="AJ3">
            <v>2881</v>
          </cell>
          <cell r="AK3">
            <v>1367</v>
          </cell>
          <cell r="AL3">
            <v>278</v>
          </cell>
          <cell r="AM3">
            <v>24</v>
          </cell>
          <cell r="AN3">
            <v>388</v>
          </cell>
          <cell r="AO3">
            <v>108</v>
          </cell>
          <cell r="AP3">
            <v>24</v>
          </cell>
          <cell r="AQ3">
            <v>361</v>
          </cell>
          <cell r="AR3">
            <v>105</v>
          </cell>
          <cell r="AS3">
            <v>113</v>
          </cell>
          <cell r="AT3">
            <v>4</v>
          </cell>
          <cell r="AU3">
            <v>36</v>
          </cell>
          <cell r="AV3">
            <v>0</v>
          </cell>
          <cell r="AW3">
            <v>49</v>
          </cell>
          <cell r="AX3">
            <v>12</v>
          </cell>
          <cell r="AY3">
            <v>8</v>
          </cell>
          <cell r="AZ3">
            <v>0</v>
          </cell>
          <cell r="BA3">
            <v>0</v>
          </cell>
          <cell r="BB3">
            <v>1</v>
          </cell>
          <cell r="BC3">
            <v>0</v>
          </cell>
          <cell r="BD3">
            <v>3</v>
          </cell>
          <cell r="BE3">
            <v>239</v>
          </cell>
          <cell r="BF3">
            <v>74</v>
          </cell>
          <cell r="BG3">
            <v>7</v>
          </cell>
          <cell r="BH3">
            <v>111</v>
          </cell>
          <cell r="BI3">
            <v>11</v>
          </cell>
          <cell r="BJ3">
            <v>9</v>
          </cell>
          <cell r="BK3">
            <v>0</v>
          </cell>
          <cell r="BL3">
            <v>14</v>
          </cell>
          <cell r="BM3">
            <v>10</v>
          </cell>
          <cell r="BN3">
            <v>0</v>
          </cell>
          <cell r="BO3">
            <v>0</v>
          </cell>
          <cell r="BP3">
            <v>1</v>
          </cell>
          <cell r="BQ3">
            <v>2</v>
          </cell>
          <cell r="BR3">
            <v>0</v>
          </cell>
          <cell r="BS3">
            <v>0</v>
          </cell>
          <cell r="BT3">
            <v>0</v>
          </cell>
          <cell r="BU3">
            <v>39</v>
          </cell>
          <cell r="BV3">
            <v>17</v>
          </cell>
          <cell r="BW3">
            <v>20</v>
          </cell>
          <cell r="BX3">
            <v>0</v>
          </cell>
          <cell r="BY3">
            <v>0</v>
          </cell>
          <cell r="BZ3">
            <v>1</v>
          </cell>
          <cell r="CA3">
            <v>1</v>
          </cell>
          <cell r="CB3">
            <v>6</v>
          </cell>
          <cell r="CC3">
            <v>6</v>
          </cell>
          <cell r="CD3">
            <v>714746</v>
          </cell>
          <cell r="CE3">
            <v>32516</v>
          </cell>
          <cell r="CF3">
            <v>682230</v>
          </cell>
          <cell r="CG3">
            <v>651687</v>
          </cell>
          <cell r="CH3">
            <v>270606</v>
          </cell>
        </row>
        <row r="4">
          <cell r="D4" t="str">
            <v>Congressional District 2</v>
          </cell>
          <cell r="E4" t="str">
            <v>2</v>
          </cell>
          <cell r="F4" t="str">
            <v>PLST</v>
          </cell>
          <cell r="G4" t="str">
            <v>MO</v>
          </cell>
          <cell r="H4" t="str">
            <v>000</v>
          </cell>
          <cell r="I4" t="str">
            <v>01</v>
          </cell>
          <cell r="J4">
            <v>10433</v>
          </cell>
          <cell r="K4">
            <v>777693</v>
          </cell>
          <cell r="L4">
            <v>730226</v>
          </cell>
          <cell r="M4">
            <v>645180</v>
          </cell>
          <cell r="N4">
            <v>32678</v>
          </cell>
          <cell r="O4">
            <v>1556</v>
          </cell>
          <cell r="P4">
            <v>41946</v>
          </cell>
          <cell r="Q4">
            <v>234</v>
          </cell>
          <cell r="R4">
            <v>8632</v>
          </cell>
          <cell r="S4">
            <v>47467</v>
          </cell>
          <cell r="T4">
            <v>45167</v>
          </cell>
          <cell r="U4">
            <v>6327</v>
          </cell>
          <cell r="V4">
            <v>10918</v>
          </cell>
          <cell r="W4">
            <v>7456</v>
          </cell>
          <cell r="X4">
            <v>229</v>
          </cell>
          <cell r="Y4">
            <v>18549</v>
          </cell>
          <cell r="Z4">
            <v>339</v>
          </cell>
          <cell r="AA4">
            <v>244</v>
          </cell>
          <cell r="AB4">
            <v>33</v>
          </cell>
          <cell r="AC4">
            <v>600</v>
          </cell>
          <cell r="AD4">
            <v>70</v>
          </cell>
          <cell r="AE4">
            <v>10</v>
          </cell>
          <cell r="AF4">
            <v>159</v>
          </cell>
          <cell r="AG4">
            <v>89</v>
          </cell>
          <cell r="AH4">
            <v>134</v>
          </cell>
          <cell r="AI4">
            <v>10</v>
          </cell>
          <cell r="AJ4">
            <v>2110</v>
          </cell>
          <cell r="AK4">
            <v>566</v>
          </cell>
          <cell r="AL4">
            <v>227</v>
          </cell>
          <cell r="AM4">
            <v>12</v>
          </cell>
          <cell r="AN4">
            <v>278</v>
          </cell>
          <cell r="AO4">
            <v>202</v>
          </cell>
          <cell r="AP4">
            <v>12</v>
          </cell>
          <cell r="AQ4">
            <v>499</v>
          </cell>
          <cell r="AR4">
            <v>147</v>
          </cell>
          <cell r="AS4">
            <v>110</v>
          </cell>
          <cell r="AT4">
            <v>6</v>
          </cell>
          <cell r="AU4">
            <v>23</v>
          </cell>
          <cell r="AV4">
            <v>5</v>
          </cell>
          <cell r="AW4">
            <v>10</v>
          </cell>
          <cell r="AX4">
            <v>7</v>
          </cell>
          <cell r="AY4">
            <v>4</v>
          </cell>
          <cell r="AZ4">
            <v>0</v>
          </cell>
          <cell r="BA4">
            <v>1</v>
          </cell>
          <cell r="BB4">
            <v>0</v>
          </cell>
          <cell r="BC4">
            <v>0</v>
          </cell>
          <cell r="BD4">
            <v>1</v>
          </cell>
          <cell r="BE4">
            <v>161</v>
          </cell>
          <cell r="BF4">
            <v>46</v>
          </cell>
          <cell r="BG4">
            <v>3</v>
          </cell>
          <cell r="BH4">
            <v>87</v>
          </cell>
          <cell r="BI4">
            <v>2</v>
          </cell>
          <cell r="BJ4">
            <v>6</v>
          </cell>
          <cell r="BK4">
            <v>0</v>
          </cell>
          <cell r="BL4">
            <v>8</v>
          </cell>
          <cell r="BM4">
            <v>9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29</v>
          </cell>
          <cell r="BV4">
            <v>16</v>
          </cell>
          <cell r="BW4">
            <v>12</v>
          </cell>
          <cell r="BX4">
            <v>0</v>
          </cell>
          <cell r="BY4">
            <v>0</v>
          </cell>
          <cell r="BZ4">
            <v>1</v>
          </cell>
          <cell r="CA4">
            <v>0</v>
          </cell>
          <cell r="CB4">
            <v>0</v>
          </cell>
          <cell r="CC4">
            <v>0</v>
          </cell>
          <cell r="CD4">
            <v>777693</v>
          </cell>
          <cell r="CE4">
            <v>27089</v>
          </cell>
          <cell r="CF4">
            <v>750604</v>
          </cell>
          <cell r="CG4">
            <v>716891</v>
          </cell>
          <cell r="CH4">
            <v>638902</v>
          </cell>
        </row>
        <row r="5">
          <cell r="D5" t="str">
            <v>Congressional District 3</v>
          </cell>
          <cell r="E5" t="str">
            <v>3</v>
          </cell>
          <cell r="F5" t="str">
            <v>PLST</v>
          </cell>
          <cell r="G5" t="str">
            <v>MO</v>
          </cell>
          <cell r="H5" t="str">
            <v>000</v>
          </cell>
          <cell r="I5" t="str">
            <v>01</v>
          </cell>
          <cell r="J5">
            <v>10434</v>
          </cell>
          <cell r="K5">
            <v>804485</v>
          </cell>
          <cell r="L5">
            <v>755049</v>
          </cell>
          <cell r="M5">
            <v>705712</v>
          </cell>
          <cell r="N5">
            <v>28271</v>
          </cell>
          <cell r="O5">
            <v>2542</v>
          </cell>
          <cell r="P5">
            <v>8679</v>
          </cell>
          <cell r="Q5">
            <v>469</v>
          </cell>
          <cell r="R5">
            <v>9376</v>
          </cell>
          <cell r="S5">
            <v>49436</v>
          </cell>
          <cell r="T5">
            <v>47263</v>
          </cell>
          <cell r="U5">
            <v>7734</v>
          </cell>
          <cell r="V5">
            <v>18014</v>
          </cell>
          <cell r="W5">
            <v>3939</v>
          </cell>
          <cell r="X5">
            <v>365</v>
          </cell>
          <cell r="Y5">
            <v>16067</v>
          </cell>
          <cell r="Z5">
            <v>276</v>
          </cell>
          <cell r="AA5">
            <v>136</v>
          </cell>
          <cell r="AB5">
            <v>2</v>
          </cell>
          <cell r="AC5">
            <v>378</v>
          </cell>
          <cell r="AD5">
            <v>25</v>
          </cell>
          <cell r="AE5">
            <v>6</v>
          </cell>
          <cell r="AF5">
            <v>146</v>
          </cell>
          <cell r="AG5">
            <v>83</v>
          </cell>
          <cell r="AH5">
            <v>55</v>
          </cell>
          <cell r="AI5">
            <v>37</v>
          </cell>
          <cell r="AJ5">
            <v>1985</v>
          </cell>
          <cell r="AK5">
            <v>646</v>
          </cell>
          <cell r="AL5">
            <v>139</v>
          </cell>
          <cell r="AM5">
            <v>12</v>
          </cell>
          <cell r="AN5">
            <v>223</v>
          </cell>
          <cell r="AO5">
            <v>188</v>
          </cell>
          <cell r="AP5">
            <v>30</v>
          </cell>
          <cell r="AQ5">
            <v>450</v>
          </cell>
          <cell r="AR5">
            <v>157</v>
          </cell>
          <cell r="AS5">
            <v>63</v>
          </cell>
          <cell r="AT5">
            <v>9</v>
          </cell>
          <cell r="AU5">
            <v>13</v>
          </cell>
          <cell r="AV5">
            <v>6</v>
          </cell>
          <cell r="AW5">
            <v>18</v>
          </cell>
          <cell r="AX5">
            <v>11</v>
          </cell>
          <cell r="AY5">
            <v>2</v>
          </cell>
          <cell r="AZ5">
            <v>3</v>
          </cell>
          <cell r="BA5">
            <v>3</v>
          </cell>
          <cell r="BB5">
            <v>2</v>
          </cell>
          <cell r="BC5">
            <v>0</v>
          </cell>
          <cell r="BD5">
            <v>10</v>
          </cell>
          <cell r="BE5">
            <v>155</v>
          </cell>
          <cell r="BF5">
            <v>35</v>
          </cell>
          <cell r="BG5">
            <v>10</v>
          </cell>
          <cell r="BH5">
            <v>62</v>
          </cell>
          <cell r="BI5">
            <v>7</v>
          </cell>
          <cell r="BJ5">
            <v>0</v>
          </cell>
          <cell r="BK5">
            <v>2</v>
          </cell>
          <cell r="BL5">
            <v>27</v>
          </cell>
          <cell r="BM5">
            <v>2</v>
          </cell>
          <cell r="BN5">
            <v>0</v>
          </cell>
          <cell r="BO5">
            <v>7</v>
          </cell>
          <cell r="BP5">
            <v>1</v>
          </cell>
          <cell r="BQ5">
            <v>2</v>
          </cell>
          <cell r="BR5">
            <v>0</v>
          </cell>
          <cell r="BS5">
            <v>0</v>
          </cell>
          <cell r="BT5">
            <v>0</v>
          </cell>
          <cell r="BU5">
            <v>33</v>
          </cell>
          <cell r="BV5">
            <v>11</v>
          </cell>
          <cell r="BW5">
            <v>17</v>
          </cell>
          <cell r="BX5">
            <v>1</v>
          </cell>
          <cell r="BY5">
            <v>2</v>
          </cell>
          <cell r="BZ5">
            <v>0</v>
          </cell>
          <cell r="CA5">
            <v>2</v>
          </cell>
          <cell r="CB5">
            <v>0</v>
          </cell>
          <cell r="CC5">
            <v>0</v>
          </cell>
          <cell r="CD5">
            <v>804485</v>
          </cell>
          <cell r="CE5">
            <v>24437</v>
          </cell>
          <cell r="CF5">
            <v>780048</v>
          </cell>
          <cell r="CG5">
            <v>740315</v>
          </cell>
          <cell r="CH5">
            <v>698971</v>
          </cell>
        </row>
        <row r="6">
          <cell r="D6" t="str">
            <v>Congressional District 4</v>
          </cell>
          <cell r="E6" t="str">
            <v>4</v>
          </cell>
          <cell r="F6" t="str">
            <v>PLST</v>
          </cell>
          <cell r="G6" t="str">
            <v>MO</v>
          </cell>
          <cell r="H6" t="str">
            <v>000</v>
          </cell>
          <cell r="I6" t="str">
            <v>01</v>
          </cell>
          <cell r="J6">
            <v>10435</v>
          </cell>
          <cell r="K6">
            <v>777217</v>
          </cell>
          <cell r="L6">
            <v>724561</v>
          </cell>
          <cell r="M6">
            <v>655032</v>
          </cell>
          <cell r="N6">
            <v>38642</v>
          </cell>
          <cell r="O6">
            <v>4166</v>
          </cell>
          <cell r="P6">
            <v>12852</v>
          </cell>
          <cell r="Q6">
            <v>1131</v>
          </cell>
          <cell r="R6">
            <v>12738</v>
          </cell>
          <cell r="S6">
            <v>52656</v>
          </cell>
          <cell r="T6">
            <v>49892</v>
          </cell>
          <cell r="U6">
            <v>8960</v>
          </cell>
          <cell r="V6">
            <v>18354</v>
          </cell>
          <cell r="W6">
            <v>4257</v>
          </cell>
          <cell r="X6">
            <v>508</v>
          </cell>
          <cell r="Y6">
            <v>15914</v>
          </cell>
          <cell r="Z6">
            <v>448</v>
          </cell>
          <cell r="AA6">
            <v>256</v>
          </cell>
          <cell r="AB6">
            <v>74</v>
          </cell>
          <cell r="AC6">
            <v>547</v>
          </cell>
          <cell r="AD6">
            <v>35</v>
          </cell>
          <cell r="AE6">
            <v>21</v>
          </cell>
          <cell r="AF6">
            <v>148</v>
          </cell>
          <cell r="AG6">
            <v>195</v>
          </cell>
          <cell r="AH6">
            <v>127</v>
          </cell>
          <cell r="AI6">
            <v>48</v>
          </cell>
          <cell r="AJ6">
            <v>2435</v>
          </cell>
          <cell r="AK6">
            <v>871</v>
          </cell>
          <cell r="AL6">
            <v>216</v>
          </cell>
          <cell r="AM6">
            <v>37</v>
          </cell>
          <cell r="AN6">
            <v>277</v>
          </cell>
          <cell r="AO6">
            <v>220</v>
          </cell>
          <cell r="AP6">
            <v>22</v>
          </cell>
          <cell r="AQ6">
            <v>450</v>
          </cell>
          <cell r="AR6">
            <v>133</v>
          </cell>
          <cell r="AS6">
            <v>97</v>
          </cell>
          <cell r="AT6">
            <v>29</v>
          </cell>
          <cell r="AU6">
            <v>14</v>
          </cell>
          <cell r="AV6">
            <v>10</v>
          </cell>
          <cell r="AW6">
            <v>27</v>
          </cell>
          <cell r="AX6">
            <v>11</v>
          </cell>
          <cell r="AY6">
            <v>5</v>
          </cell>
          <cell r="AZ6">
            <v>2</v>
          </cell>
          <cell r="BA6">
            <v>3</v>
          </cell>
          <cell r="BB6">
            <v>5</v>
          </cell>
          <cell r="BC6">
            <v>1</v>
          </cell>
          <cell r="BD6">
            <v>5</v>
          </cell>
          <cell r="BE6">
            <v>273</v>
          </cell>
          <cell r="BF6">
            <v>68</v>
          </cell>
          <cell r="BG6">
            <v>17</v>
          </cell>
          <cell r="BH6">
            <v>84</v>
          </cell>
          <cell r="BI6">
            <v>16</v>
          </cell>
          <cell r="BJ6">
            <v>24</v>
          </cell>
          <cell r="BK6">
            <v>6</v>
          </cell>
          <cell r="BL6">
            <v>5</v>
          </cell>
          <cell r="BM6">
            <v>23</v>
          </cell>
          <cell r="BN6">
            <v>0</v>
          </cell>
          <cell r="BO6">
            <v>18</v>
          </cell>
          <cell r="BP6">
            <v>8</v>
          </cell>
          <cell r="BQ6">
            <v>2</v>
          </cell>
          <cell r="BR6">
            <v>0</v>
          </cell>
          <cell r="BS6">
            <v>2</v>
          </cell>
          <cell r="BT6">
            <v>0</v>
          </cell>
          <cell r="BU6">
            <v>48</v>
          </cell>
          <cell r="BV6">
            <v>22</v>
          </cell>
          <cell r="BW6">
            <v>14</v>
          </cell>
          <cell r="BX6">
            <v>0</v>
          </cell>
          <cell r="BY6">
            <v>8</v>
          </cell>
          <cell r="BZ6">
            <v>4</v>
          </cell>
          <cell r="CA6">
            <v>0</v>
          </cell>
          <cell r="CB6">
            <v>8</v>
          </cell>
          <cell r="CC6">
            <v>8</v>
          </cell>
          <cell r="CD6">
            <v>777217</v>
          </cell>
          <cell r="CE6">
            <v>34173</v>
          </cell>
          <cell r="CF6">
            <v>743044</v>
          </cell>
          <cell r="CG6">
            <v>701883</v>
          </cell>
          <cell r="CH6">
            <v>644016</v>
          </cell>
        </row>
        <row r="7">
          <cell r="D7" t="str">
            <v>Congressional District 5</v>
          </cell>
          <cell r="E7" t="str">
            <v>5</v>
          </cell>
          <cell r="F7" t="str">
            <v>PLST</v>
          </cell>
          <cell r="G7" t="str">
            <v>MO</v>
          </cell>
          <cell r="H7" t="str">
            <v>000</v>
          </cell>
          <cell r="I7" t="str">
            <v>01</v>
          </cell>
          <cell r="J7">
            <v>10436</v>
          </cell>
          <cell r="K7">
            <v>788305</v>
          </cell>
          <cell r="L7">
            <v>717327</v>
          </cell>
          <cell r="M7">
            <v>488620</v>
          </cell>
          <cell r="N7">
            <v>164255</v>
          </cell>
          <cell r="O7">
            <v>5021</v>
          </cell>
          <cell r="P7">
            <v>16515</v>
          </cell>
          <cell r="Q7">
            <v>2768</v>
          </cell>
          <cell r="R7">
            <v>40148</v>
          </cell>
          <cell r="S7">
            <v>70978</v>
          </cell>
          <cell r="T7">
            <v>66251</v>
          </cell>
          <cell r="U7">
            <v>12923</v>
          </cell>
          <cell r="V7">
            <v>15120</v>
          </cell>
          <cell r="W7">
            <v>4550</v>
          </cell>
          <cell r="X7">
            <v>839</v>
          </cell>
          <cell r="Y7">
            <v>27144</v>
          </cell>
          <cell r="Z7">
            <v>2456</v>
          </cell>
          <cell r="AA7">
            <v>490</v>
          </cell>
          <cell r="AB7">
            <v>229</v>
          </cell>
          <cell r="AC7">
            <v>1584</v>
          </cell>
          <cell r="AD7">
            <v>49</v>
          </cell>
          <cell r="AE7">
            <v>14</v>
          </cell>
          <cell r="AF7">
            <v>430</v>
          </cell>
          <cell r="AG7">
            <v>195</v>
          </cell>
          <cell r="AH7">
            <v>179</v>
          </cell>
          <cell r="AI7">
            <v>49</v>
          </cell>
          <cell r="AJ7">
            <v>4398</v>
          </cell>
          <cell r="AK7">
            <v>1808</v>
          </cell>
          <cell r="AL7">
            <v>348</v>
          </cell>
          <cell r="AM7">
            <v>78</v>
          </cell>
          <cell r="AN7">
            <v>626</v>
          </cell>
          <cell r="AO7">
            <v>236</v>
          </cell>
          <cell r="AP7">
            <v>45</v>
          </cell>
          <cell r="AQ7">
            <v>723</v>
          </cell>
          <cell r="AR7">
            <v>203</v>
          </cell>
          <cell r="AS7">
            <v>139</v>
          </cell>
          <cell r="AT7">
            <v>41</v>
          </cell>
          <cell r="AU7">
            <v>31</v>
          </cell>
          <cell r="AV7">
            <v>7</v>
          </cell>
          <cell r="AW7">
            <v>70</v>
          </cell>
          <cell r="AX7">
            <v>18</v>
          </cell>
          <cell r="AY7">
            <v>14</v>
          </cell>
          <cell r="AZ7">
            <v>2</v>
          </cell>
          <cell r="BA7">
            <v>4</v>
          </cell>
          <cell r="BB7">
            <v>2</v>
          </cell>
          <cell r="BC7">
            <v>0</v>
          </cell>
          <cell r="BD7">
            <v>3</v>
          </cell>
          <cell r="BE7">
            <v>286</v>
          </cell>
          <cell r="BF7">
            <v>87</v>
          </cell>
          <cell r="BG7">
            <v>12</v>
          </cell>
          <cell r="BH7">
            <v>125</v>
          </cell>
          <cell r="BI7">
            <v>25</v>
          </cell>
          <cell r="BJ7">
            <v>12</v>
          </cell>
          <cell r="BK7">
            <v>3</v>
          </cell>
          <cell r="BL7">
            <v>14</v>
          </cell>
          <cell r="BM7">
            <v>4</v>
          </cell>
          <cell r="BN7">
            <v>0</v>
          </cell>
          <cell r="BO7">
            <v>1</v>
          </cell>
          <cell r="BP7">
            <v>0</v>
          </cell>
          <cell r="BQ7">
            <v>0</v>
          </cell>
          <cell r="BR7">
            <v>1</v>
          </cell>
          <cell r="BS7">
            <v>2</v>
          </cell>
          <cell r="BT7">
            <v>0</v>
          </cell>
          <cell r="BU7">
            <v>41</v>
          </cell>
          <cell r="BV7">
            <v>18</v>
          </cell>
          <cell r="BW7">
            <v>20</v>
          </cell>
          <cell r="BX7">
            <v>0</v>
          </cell>
          <cell r="BY7">
            <v>2</v>
          </cell>
          <cell r="BZ7">
            <v>1</v>
          </cell>
          <cell r="CA7">
            <v>0</v>
          </cell>
          <cell r="CB7">
            <v>2</v>
          </cell>
          <cell r="CC7">
            <v>2</v>
          </cell>
          <cell r="CD7">
            <v>788305</v>
          </cell>
          <cell r="CE7">
            <v>85668</v>
          </cell>
          <cell r="CF7">
            <v>702637</v>
          </cell>
          <cell r="CG7">
            <v>658103</v>
          </cell>
          <cell r="CH7">
            <v>470368</v>
          </cell>
        </row>
        <row r="8">
          <cell r="D8" t="str">
            <v>Congressional District 6</v>
          </cell>
          <cell r="E8" t="str">
            <v>6</v>
          </cell>
          <cell r="F8" t="str">
            <v>PLST</v>
          </cell>
          <cell r="G8" t="str">
            <v>MO</v>
          </cell>
          <cell r="H8" t="str">
            <v>000</v>
          </cell>
          <cell r="I8" t="str">
            <v>01</v>
          </cell>
          <cell r="J8">
            <v>10437</v>
          </cell>
          <cell r="K8">
            <v>781005</v>
          </cell>
          <cell r="L8">
            <v>730403</v>
          </cell>
          <cell r="M8">
            <v>668450</v>
          </cell>
          <cell r="N8">
            <v>34657</v>
          </cell>
          <cell r="O8">
            <v>3263</v>
          </cell>
          <cell r="P8">
            <v>11050</v>
          </cell>
          <cell r="Q8">
            <v>1745</v>
          </cell>
          <cell r="R8">
            <v>11238</v>
          </cell>
          <cell r="S8">
            <v>50602</v>
          </cell>
          <cell r="T8">
            <v>47915</v>
          </cell>
          <cell r="U8">
            <v>8415</v>
          </cell>
          <cell r="V8">
            <v>15263</v>
          </cell>
          <cell r="W8">
            <v>4078</v>
          </cell>
          <cell r="X8">
            <v>529</v>
          </cell>
          <cell r="Y8">
            <v>17547</v>
          </cell>
          <cell r="Z8">
            <v>485</v>
          </cell>
          <cell r="AA8">
            <v>258</v>
          </cell>
          <cell r="AB8">
            <v>73</v>
          </cell>
          <cell r="AC8">
            <v>653</v>
          </cell>
          <cell r="AD8">
            <v>51</v>
          </cell>
          <cell r="AE8">
            <v>17</v>
          </cell>
          <cell r="AF8">
            <v>198</v>
          </cell>
          <cell r="AG8">
            <v>198</v>
          </cell>
          <cell r="AH8">
            <v>139</v>
          </cell>
          <cell r="AI8">
            <v>11</v>
          </cell>
          <cell r="AJ8">
            <v>2443</v>
          </cell>
          <cell r="AK8">
            <v>760</v>
          </cell>
          <cell r="AL8">
            <v>213</v>
          </cell>
          <cell r="AM8">
            <v>68</v>
          </cell>
          <cell r="AN8">
            <v>295</v>
          </cell>
          <cell r="AO8">
            <v>212</v>
          </cell>
          <cell r="AP8">
            <v>54</v>
          </cell>
          <cell r="AQ8">
            <v>464</v>
          </cell>
          <cell r="AR8">
            <v>146</v>
          </cell>
          <cell r="AS8">
            <v>107</v>
          </cell>
          <cell r="AT8">
            <v>38</v>
          </cell>
          <cell r="AU8">
            <v>18</v>
          </cell>
          <cell r="AV8">
            <v>6</v>
          </cell>
          <cell r="AW8">
            <v>29</v>
          </cell>
          <cell r="AX8">
            <v>10</v>
          </cell>
          <cell r="AY8">
            <v>10</v>
          </cell>
          <cell r="AZ8">
            <v>2</v>
          </cell>
          <cell r="BA8">
            <v>3</v>
          </cell>
          <cell r="BB8">
            <v>0</v>
          </cell>
          <cell r="BC8">
            <v>0</v>
          </cell>
          <cell r="BD8">
            <v>8</v>
          </cell>
          <cell r="BE8">
            <v>218</v>
          </cell>
          <cell r="BF8">
            <v>42</v>
          </cell>
          <cell r="BG8">
            <v>25</v>
          </cell>
          <cell r="BH8">
            <v>103</v>
          </cell>
          <cell r="BI8">
            <v>10</v>
          </cell>
          <cell r="BJ8">
            <v>6</v>
          </cell>
          <cell r="BK8">
            <v>2</v>
          </cell>
          <cell r="BL8">
            <v>15</v>
          </cell>
          <cell r="BM8">
            <v>0</v>
          </cell>
          <cell r="BN8">
            <v>2</v>
          </cell>
          <cell r="BO8">
            <v>1</v>
          </cell>
          <cell r="BP8">
            <v>4</v>
          </cell>
          <cell r="BQ8">
            <v>3</v>
          </cell>
          <cell r="BR8">
            <v>2</v>
          </cell>
          <cell r="BS8">
            <v>0</v>
          </cell>
          <cell r="BT8">
            <v>3</v>
          </cell>
          <cell r="BU8">
            <v>24</v>
          </cell>
          <cell r="BV8">
            <v>18</v>
          </cell>
          <cell r="BW8">
            <v>6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2</v>
          </cell>
          <cell r="CC8">
            <v>2</v>
          </cell>
          <cell r="CD8">
            <v>781005</v>
          </cell>
          <cell r="CE8">
            <v>35424</v>
          </cell>
          <cell r="CF8">
            <v>745581</v>
          </cell>
          <cell r="CG8">
            <v>708952</v>
          </cell>
          <cell r="CH8">
            <v>657691</v>
          </cell>
        </row>
        <row r="9">
          <cell r="D9" t="str">
            <v>Congressional District 7</v>
          </cell>
          <cell r="E9" t="str">
            <v>7</v>
          </cell>
          <cell r="F9" t="str">
            <v>PLST</v>
          </cell>
          <cell r="G9" t="str">
            <v>MO</v>
          </cell>
          <cell r="H9" t="str">
            <v>000</v>
          </cell>
          <cell r="I9" t="str">
            <v>01</v>
          </cell>
          <cell r="J9">
            <v>10438</v>
          </cell>
          <cell r="K9">
            <v>792419</v>
          </cell>
          <cell r="L9">
            <v>730482</v>
          </cell>
          <cell r="M9">
            <v>669879</v>
          </cell>
          <cell r="N9">
            <v>15611</v>
          </cell>
          <cell r="O9">
            <v>8847</v>
          </cell>
          <cell r="P9">
            <v>11466</v>
          </cell>
          <cell r="Q9">
            <v>2947</v>
          </cell>
          <cell r="R9">
            <v>21732</v>
          </cell>
          <cell r="S9">
            <v>61937</v>
          </cell>
          <cell r="T9">
            <v>59092</v>
          </cell>
          <cell r="U9">
            <v>7807</v>
          </cell>
          <cell r="V9">
            <v>26518</v>
          </cell>
          <cell r="W9">
            <v>4020</v>
          </cell>
          <cell r="X9">
            <v>553</v>
          </cell>
          <cell r="Y9">
            <v>18584</v>
          </cell>
          <cell r="Z9">
            <v>339</v>
          </cell>
          <cell r="AA9">
            <v>144</v>
          </cell>
          <cell r="AB9">
            <v>47</v>
          </cell>
          <cell r="AC9">
            <v>427</v>
          </cell>
          <cell r="AD9">
            <v>48</v>
          </cell>
          <cell r="AE9">
            <v>10</v>
          </cell>
          <cell r="AF9">
            <v>264</v>
          </cell>
          <cell r="AG9">
            <v>224</v>
          </cell>
          <cell r="AH9">
            <v>71</v>
          </cell>
          <cell r="AI9">
            <v>36</v>
          </cell>
          <cell r="AJ9">
            <v>2664</v>
          </cell>
          <cell r="AK9">
            <v>1009</v>
          </cell>
          <cell r="AL9">
            <v>134</v>
          </cell>
          <cell r="AM9">
            <v>55</v>
          </cell>
          <cell r="AN9">
            <v>249</v>
          </cell>
          <cell r="AO9">
            <v>300</v>
          </cell>
          <cell r="AP9">
            <v>56</v>
          </cell>
          <cell r="AQ9">
            <v>551</v>
          </cell>
          <cell r="AR9">
            <v>149</v>
          </cell>
          <cell r="AS9">
            <v>95</v>
          </cell>
          <cell r="AT9">
            <v>18</v>
          </cell>
          <cell r="AU9">
            <v>4</v>
          </cell>
          <cell r="AV9">
            <v>4</v>
          </cell>
          <cell r="AW9">
            <v>4</v>
          </cell>
          <cell r="AX9">
            <v>15</v>
          </cell>
          <cell r="AY9">
            <v>4</v>
          </cell>
          <cell r="AZ9">
            <v>2</v>
          </cell>
          <cell r="BA9">
            <v>7</v>
          </cell>
          <cell r="BB9">
            <v>1</v>
          </cell>
          <cell r="BC9">
            <v>0</v>
          </cell>
          <cell r="BD9">
            <v>7</v>
          </cell>
          <cell r="BE9">
            <v>143</v>
          </cell>
          <cell r="BF9">
            <v>51</v>
          </cell>
          <cell r="BG9">
            <v>10</v>
          </cell>
          <cell r="BH9">
            <v>50</v>
          </cell>
          <cell r="BI9">
            <v>2</v>
          </cell>
          <cell r="BJ9">
            <v>3</v>
          </cell>
          <cell r="BK9">
            <v>5</v>
          </cell>
          <cell r="BL9">
            <v>7</v>
          </cell>
          <cell r="BM9">
            <v>6</v>
          </cell>
          <cell r="BN9">
            <v>2</v>
          </cell>
          <cell r="BO9">
            <v>1</v>
          </cell>
          <cell r="BP9">
            <v>0</v>
          </cell>
          <cell r="BQ9">
            <v>0</v>
          </cell>
          <cell r="BR9">
            <v>1</v>
          </cell>
          <cell r="BS9">
            <v>1</v>
          </cell>
          <cell r="BT9">
            <v>4</v>
          </cell>
          <cell r="BU9">
            <v>32</v>
          </cell>
          <cell r="BV9">
            <v>18</v>
          </cell>
          <cell r="BW9">
            <v>9</v>
          </cell>
          <cell r="BX9">
            <v>0</v>
          </cell>
          <cell r="BY9">
            <v>3</v>
          </cell>
          <cell r="BZ9">
            <v>2</v>
          </cell>
          <cell r="CA9">
            <v>0</v>
          </cell>
          <cell r="CB9">
            <v>6</v>
          </cell>
          <cell r="CC9">
            <v>6</v>
          </cell>
          <cell r="CD9">
            <v>792419</v>
          </cell>
          <cell r="CE9">
            <v>47644</v>
          </cell>
          <cell r="CF9">
            <v>744775</v>
          </cell>
          <cell r="CG9">
            <v>697047</v>
          </cell>
          <cell r="CH9">
            <v>657716</v>
          </cell>
        </row>
        <row r="10">
          <cell r="D10" t="str">
            <v>Congressional District 8</v>
          </cell>
          <cell r="E10" t="str">
            <v>8</v>
          </cell>
          <cell r="F10" t="str">
            <v>PLST</v>
          </cell>
          <cell r="G10" t="str">
            <v>MO</v>
          </cell>
          <cell r="H10" t="str">
            <v>000</v>
          </cell>
          <cell r="I10" t="str">
            <v>01</v>
          </cell>
          <cell r="J10">
            <v>10439</v>
          </cell>
          <cell r="K10">
            <v>719043</v>
          </cell>
          <cell r="L10">
            <v>679801</v>
          </cell>
          <cell r="M10">
            <v>630996</v>
          </cell>
          <cell r="N10">
            <v>34189</v>
          </cell>
          <cell r="O10">
            <v>2919</v>
          </cell>
          <cell r="P10">
            <v>5179</v>
          </cell>
          <cell r="Q10">
            <v>192</v>
          </cell>
          <cell r="R10">
            <v>6326</v>
          </cell>
          <cell r="S10">
            <v>39242</v>
          </cell>
          <cell r="T10">
            <v>37655</v>
          </cell>
          <cell r="U10">
            <v>5603</v>
          </cell>
          <cell r="V10">
            <v>18327</v>
          </cell>
          <cell r="W10">
            <v>2005</v>
          </cell>
          <cell r="X10">
            <v>223</v>
          </cell>
          <cell r="Y10">
            <v>10664</v>
          </cell>
          <cell r="Z10">
            <v>229</v>
          </cell>
          <cell r="AA10">
            <v>52</v>
          </cell>
          <cell r="AB10">
            <v>16</v>
          </cell>
          <cell r="AC10">
            <v>221</v>
          </cell>
          <cell r="AD10">
            <v>24</v>
          </cell>
          <cell r="AE10">
            <v>16</v>
          </cell>
          <cell r="AF10">
            <v>98</v>
          </cell>
          <cell r="AG10">
            <v>96</v>
          </cell>
          <cell r="AH10">
            <v>58</v>
          </cell>
          <cell r="AI10">
            <v>23</v>
          </cell>
          <cell r="AJ10">
            <v>1428</v>
          </cell>
          <cell r="AK10">
            <v>535</v>
          </cell>
          <cell r="AL10">
            <v>79</v>
          </cell>
          <cell r="AM10">
            <v>27</v>
          </cell>
          <cell r="AN10">
            <v>136</v>
          </cell>
          <cell r="AO10">
            <v>152</v>
          </cell>
          <cell r="AP10">
            <v>37</v>
          </cell>
          <cell r="AQ10">
            <v>225</v>
          </cell>
          <cell r="AR10">
            <v>89</v>
          </cell>
          <cell r="AS10">
            <v>40</v>
          </cell>
          <cell r="AT10">
            <v>20</v>
          </cell>
          <cell r="AU10">
            <v>15</v>
          </cell>
          <cell r="AV10">
            <v>8</v>
          </cell>
          <cell r="AW10">
            <v>29</v>
          </cell>
          <cell r="AX10">
            <v>17</v>
          </cell>
          <cell r="AY10">
            <v>7</v>
          </cell>
          <cell r="AZ10">
            <v>5</v>
          </cell>
          <cell r="BA10">
            <v>2</v>
          </cell>
          <cell r="BB10">
            <v>4</v>
          </cell>
          <cell r="BC10">
            <v>0</v>
          </cell>
          <cell r="BD10">
            <v>1</v>
          </cell>
          <cell r="BE10">
            <v>123</v>
          </cell>
          <cell r="BF10">
            <v>31</v>
          </cell>
          <cell r="BG10">
            <v>11</v>
          </cell>
          <cell r="BH10">
            <v>41</v>
          </cell>
          <cell r="BI10">
            <v>2</v>
          </cell>
          <cell r="BJ10">
            <v>4</v>
          </cell>
          <cell r="BK10">
            <v>1</v>
          </cell>
          <cell r="BL10">
            <v>9</v>
          </cell>
          <cell r="BM10">
            <v>11</v>
          </cell>
          <cell r="BN10">
            <v>3</v>
          </cell>
          <cell r="BO10">
            <v>5</v>
          </cell>
          <cell r="BP10">
            <v>2</v>
          </cell>
          <cell r="BQ10">
            <v>0</v>
          </cell>
          <cell r="BR10">
            <v>1</v>
          </cell>
          <cell r="BS10">
            <v>1</v>
          </cell>
          <cell r="BT10">
            <v>1</v>
          </cell>
          <cell r="BU10">
            <v>35</v>
          </cell>
          <cell r="BV10">
            <v>15</v>
          </cell>
          <cell r="BW10">
            <v>15</v>
          </cell>
          <cell r="BX10">
            <v>5</v>
          </cell>
          <cell r="BY10">
            <v>0</v>
          </cell>
          <cell r="BZ10">
            <v>0</v>
          </cell>
          <cell r="CA10">
            <v>0</v>
          </cell>
          <cell r="CB10">
            <v>1</v>
          </cell>
          <cell r="CC10">
            <v>1</v>
          </cell>
          <cell r="CD10">
            <v>719043</v>
          </cell>
          <cell r="CE10">
            <v>16117</v>
          </cell>
          <cell r="CF10">
            <v>702926</v>
          </cell>
          <cell r="CG10">
            <v>669127</v>
          </cell>
          <cell r="CH10">
            <v>625637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workbookViewId="0">
      <pane ySplit="5" topLeftCell="A6" activePane="bottomLeft" state="frozenSplit"/>
      <selection pane="bottomLeft" activeCell="E28" sqref="E28"/>
    </sheetView>
  </sheetViews>
  <sheetFormatPr defaultRowHeight="15" x14ac:dyDescent="0.25"/>
  <cols>
    <col min="1" max="1" width="22.42578125" style="13" customWidth="1"/>
    <col min="2" max="10" width="10.7109375" style="21" customWidth="1"/>
    <col min="11" max="11" width="10.7109375" style="22" customWidth="1"/>
    <col min="12" max="16384" width="9.140625" style="23"/>
  </cols>
  <sheetData>
    <row r="1" spans="1:13" s="15" customFormat="1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4"/>
    </row>
    <row r="2" spans="1:13" s="15" customFormat="1" ht="21" x14ac:dyDescent="0.35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4"/>
    </row>
    <row r="3" spans="1:13" s="15" customFormat="1" ht="21" x14ac:dyDescent="0.35">
      <c r="A3" s="1" t="s">
        <v>8</v>
      </c>
      <c r="B3" s="1"/>
      <c r="C3" s="1"/>
      <c r="D3" s="1"/>
      <c r="E3" s="1"/>
      <c r="F3" s="1"/>
      <c r="G3" s="1"/>
      <c r="H3" s="1"/>
      <c r="I3" s="1"/>
      <c r="J3" s="1"/>
      <c r="K3" s="14"/>
    </row>
    <row r="4" spans="1:13" ht="18.75" x14ac:dyDescent="0.3">
      <c r="A4" s="24"/>
      <c r="B4" s="24"/>
      <c r="C4" s="24"/>
    </row>
    <row r="5" spans="1:13" s="18" customFormat="1" ht="75.75" customHeight="1" x14ac:dyDescent="0.25">
      <c r="A5" s="2" t="s">
        <v>18</v>
      </c>
      <c r="B5" s="16" t="s">
        <v>9</v>
      </c>
      <c r="C5" s="16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16" t="s">
        <v>7</v>
      </c>
      <c r="J5" s="16" t="s">
        <v>28</v>
      </c>
      <c r="K5" s="17" t="s">
        <v>27</v>
      </c>
    </row>
    <row r="6" spans="1:13" s="8" customFormat="1" ht="12.75" x14ac:dyDescent="0.2">
      <c r="A6" s="3" t="s">
        <v>10</v>
      </c>
      <c r="B6" s="19">
        <f>VLOOKUP(A6,[1]Sheet2!$B$2:$Q$9,3,FALSE)</f>
        <v>748616</v>
      </c>
      <c r="C6" s="19">
        <f>VLOOKUP(A6,[1]Sheet2!$B$2:$Q$9,7,FALSE)</f>
        <v>330258</v>
      </c>
      <c r="D6" s="20">
        <f>VLOOKUP(A6,[1]Sheet2!$B$2:$Q$9,8,FALSE)</f>
        <v>370546</v>
      </c>
      <c r="E6" s="20">
        <f>VLOOKUP(A6,[1]Sheet2!$B$2:$Q$9,9,FALSE)</f>
        <v>1842</v>
      </c>
      <c r="F6" s="20">
        <f>VLOOKUP(A6,[1]Sheet2!$B$2:$Q$9,10,FALSE)</f>
        <v>19376</v>
      </c>
      <c r="G6" s="20">
        <f>VLOOKUP(A6,[1]Sheet2!$B$2:$Q$9,11,FALSE)</f>
        <v>207</v>
      </c>
      <c r="H6" s="20">
        <f>VLOOKUP(A6,[1]Sheet2!$B$2:$Q$9,12,FALSE)</f>
        <v>8981</v>
      </c>
      <c r="I6" s="20">
        <f>VLOOKUP(A6,[1]Sheet2!$B$2:$Q$9,13,FALSE)</f>
        <v>17406</v>
      </c>
      <c r="J6" s="20">
        <f>VLOOKUP(A6,[1]Sheet2!$B$2:$Q$9,16,FALSE)</f>
        <v>22786</v>
      </c>
      <c r="K6" s="20">
        <f>B6-(VLOOKUP(A6,[1]Sheet2!$B$2:$AD$9,29,FALSE))</f>
        <v>429098</v>
      </c>
      <c r="M6" s="29"/>
    </row>
    <row r="7" spans="1:13" s="8" customFormat="1" ht="12.75" x14ac:dyDescent="0.2">
      <c r="A7" s="3" t="s">
        <v>11</v>
      </c>
      <c r="B7" s="19">
        <f>VLOOKUP(A7,[1]Sheet2!$B$2:$Q$9,3,FALSE)</f>
        <v>748616</v>
      </c>
      <c r="C7" s="19">
        <f>VLOOKUP(A7,[1]Sheet2!$B$2:$Q$9,7,FALSE)</f>
        <v>675749</v>
      </c>
      <c r="D7" s="20">
        <f>VLOOKUP(A7,[1]Sheet2!$B$2:$Q$9,8,FALSE)</f>
        <v>25215</v>
      </c>
      <c r="E7" s="20">
        <f>VLOOKUP(A7,[1]Sheet2!$B$2:$Q$9,9,FALSE)</f>
        <v>1353</v>
      </c>
      <c r="F7" s="20">
        <f>VLOOKUP(A7,[1]Sheet2!$B$2:$Q$9,10,FALSE)</f>
        <v>29342</v>
      </c>
      <c r="G7" s="20">
        <f>VLOOKUP(A7,[1]Sheet2!$B$2:$Q$9,11,FALSE)</f>
        <v>220</v>
      </c>
      <c r="H7" s="20">
        <f>VLOOKUP(A7,[1]Sheet2!$B$2:$Q$9,12,FALSE)</f>
        <v>4903</v>
      </c>
      <c r="I7" s="20">
        <f>VLOOKUP(A7,[1]Sheet2!$B$2:$Q$9,13,FALSE)</f>
        <v>11834</v>
      </c>
      <c r="J7" s="20">
        <f>VLOOKUP(A7,[1]Sheet2!$B$2:$Q$9,16,FALSE)</f>
        <v>17729</v>
      </c>
      <c r="K7" s="20">
        <f>B7-(VLOOKUP(A7,[1]Sheet2!$B$2:$AD$9,29,FALSE))</f>
        <v>84365</v>
      </c>
    </row>
    <row r="8" spans="1:13" s="8" customFormat="1" ht="12.75" x14ac:dyDescent="0.2">
      <c r="A8" s="3" t="s">
        <v>12</v>
      </c>
      <c r="B8" s="19">
        <f>VLOOKUP(A8,[1]Sheet2!$B$2:$Q$9,3,FALSE)</f>
        <v>748615</v>
      </c>
      <c r="C8" s="19">
        <f>VLOOKUP(A8,[1]Sheet2!$B$2:$Q$9,7,FALSE)</f>
        <v>698355</v>
      </c>
      <c r="D8" s="20">
        <f>VLOOKUP(A8,[1]Sheet2!$B$2:$Q$9,8,FALSE)</f>
        <v>24048</v>
      </c>
      <c r="E8" s="20">
        <f>VLOOKUP(A8,[1]Sheet2!$B$2:$Q$9,9,FALSE)</f>
        <v>2445</v>
      </c>
      <c r="F8" s="20">
        <f>VLOOKUP(A8,[1]Sheet2!$B$2:$Q$9,10,FALSE)</f>
        <v>6470</v>
      </c>
      <c r="G8" s="20">
        <f>VLOOKUP(A8,[1]Sheet2!$B$2:$Q$9,11,FALSE)</f>
        <v>339</v>
      </c>
      <c r="H8" s="20">
        <f>VLOOKUP(A8,[1]Sheet2!$B$2:$Q$9,12,FALSE)</f>
        <v>5288</v>
      </c>
      <c r="I8" s="20">
        <f>VLOOKUP(A8,[1]Sheet2!$B$2:$Q$9,13,FALSE)</f>
        <v>11670</v>
      </c>
      <c r="J8" s="20">
        <f>VLOOKUP(A8,[1]Sheet2!$B$2:$Q$9,16,FALSE)</f>
        <v>15883</v>
      </c>
      <c r="K8" s="20">
        <f>B8-(VLOOKUP(A8,[1]Sheet2!$B$2:$AD$9,29,FALSE))</f>
        <v>59409</v>
      </c>
    </row>
    <row r="9" spans="1:13" s="8" customFormat="1" ht="12.75" x14ac:dyDescent="0.2">
      <c r="A9" s="3" t="s">
        <v>13</v>
      </c>
      <c r="B9" s="19">
        <f>VLOOKUP(A9,[1]Sheet2!$B$2:$Q$9,3,FALSE)</f>
        <v>748616</v>
      </c>
      <c r="C9" s="19">
        <f>VLOOKUP(A9,[1]Sheet2!$B$2:$Q$9,7,FALSE)</f>
        <v>674153</v>
      </c>
      <c r="D9" s="20">
        <f>VLOOKUP(A9,[1]Sheet2!$B$2:$Q$9,8,FALSE)</f>
        <v>34424</v>
      </c>
      <c r="E9" s="20">
        <f>VLOOKUP(A9,[1]Sheet2!$B$2:$Q$9,9,FALSE)</f>
        <v>4045</v>
      </c>
      <c r="F9" s="20">
        <f>VLOOKUP(A9,[1]Sheet2!$B$2:$Q$9,10,FALSE)</f>
        <v>10276</v>
      </c>
      <c r="G9" s="20">
        <f>VLOOKUP(A9,[1]Sheet2!$B$2:$Q$9,11,FALSE)</f>
        <v>723</v>
      </c>
      <c r="H9" s="20">
        <f>VLOOKUP(A9,[1]Sheet2!$B$2:$Q$9,12,FALSE)</f>
        <v>7865</v>
      </c>
      <c r="I9" s="20">
        <f>VLOOKUP(A9,[1]Sheet2!$B$2:$Q$9,13,FALSE)</f>
        <v>17130</v>
      </c>
      <c r="J9" s="20">
        <f>VLOOKUP(A9,[1]Sheet2!$B$2:$Q$9,16,FALSE)</f>
        <v>24261</v>
      </c>
      <c r="K9" s="20">
        <f>B9-(VLOOKUP(A9,[1]Sheet2!$B$2:$AD$9,29,FALSE))</f>
        <v>87869</v>
      </c>
    </row>
    <row r="10" spans="1:13" s="8" customFormat="1" ht="12.75" x14ac:dyDescent="0.2">
      <c r="A10" s="3" t="s">
        <v>14</v>
      </c>
      <c r="B10" s="19">
        <f>VLOOKUP(A10,[1]Sheet2!$B$2:$Q$9,3,FALSE)</f>
        <v>748616</v>
      </c>
      <c r="C10" s="19">
        <f>VLOOKUP(A10,[1]Sheet2!$B$2:$Q$9,7,FALSE)</f>
        <v>515002</v>
      </c>
      <c r="D10" s="20">
        <f>VLOOKUP(A10,[1]Sheet2!$B$2:$Q$9,8,FALSE)</f>
        <v>164763</v>
      </c>
      <c r="E10" s="20">
        <f>VLOOKUP(A10,[1]Sheet2!$B$2:$Q$9,9,FALSE)</f>
        <v>3884</v>
      </c>
      <c r="F10" s="20">
        <f>VLOOKUP(A10,[1]Sheet2!$B$2:$Q$9,10,FALSE)</f>
        <v>11942</v>
      </c>
      <c r="G10" s="20">
        <f>VLOOKUP(A10,[1]Sheet2!$B$2:$Q$9,11,FALSE)</f>
        <v>2108</v>
      </c>
      <c r="H10" s="20">
        <f>VLOOKUP(A10,[1]Sheet2!$B$2:$Q$9,12,FALSE)</f>
        <v>28003</v>
      </c>
      <c r="I10" s="20">
        <f>VLOOKUP(A10,[1]Sheet2!$B$2:$Q$9,13,FALSE)</f>
        <v>22914</v>
      </c>
      <c r="J10" s="20">
        <f>VLOOKUP(A10,[1]Sheet2!$B$2:$Q$9,16,FALSE)</f>
        <v>62451</v>
      </c>
      <c r="K10" s="20">
        <f>B10-(VLOOKUP(A10,[1]Sheet2!$B$2:$AD$9,29,FALSE))</f>
        <v>260684</v>
      </c>
    </row>
    <row r="11" spans="1:13" s="8" customFormat="1" ht="12.75" x14ac:dyDescent="0.2">
      <c r="A11" s="3" t="s">
        <v>15</v>
      </c>
      <c r="B11" s="19">
        <f>VLOOKUP(A11,[1]Sheet2!$B$2:$Q$9,3,FALSE)</f>
        <v>748616</v>
      </c>
      <c r="C11" s="19">
        <f>VLOOKUP(A11,[1]Sheet2!$B$2:$Q$9,7,FALSE)</f>
        <v>686754</v>
      </c>
      <c r="D11" s="20">
        <f>VLOOKUP(A11,[1]Sheet2!$B$2:$Q$9,8,FALSE)</f>
        <v>28619</v>
      </c>
      <c r="E11" s="20">
        <f>VLOOKUP(A11,[1]Sheet2!$B$2:$Q$9,9,FALSE)</f>
        <v>2876</v>
      </c>
      <c r="F11" s="20">
        <f>VLOOKUP(A11,[1]Sheet2!$B$2:$Q$9,10,FALSE)</f>
        <v>8143</v>
      </c>
      <c r="G11" s="20">
        <f>VLOOKUP(A11,[1]Sheet2!$B$2:$Q$9,11,FALSE)</f>
        <v>918</v>
      </c>
      <c r="H11" s="20">
        <f>VLOOKUP(A11,[1]Sheet2!$B$2:$Q$9,12,FALSE)</f>
        <v>7215</v>
      </c>
      <c r="I11" s="20">
        <f>VLOOKUP(A11,[1]Sheet2!$B$2:$Q$9,13,FALSE)</f>
        <v>14091</v>
      </c>
      <c r="J11" s="20">
        <f>VLOOKUP(A11,[1]Sheet2!$B$2:$Q$9,16,FALSE)</f>
        <v>24969</v>
      </c>
      <c r="K11" s="20">
        <f>B11-(VLOOKUP(A11,[1]Sheet2!$B$2:$AD$9,29,FALSE))</f>
        <v>76782</v>
      </c>
    </row>
    <row r="12" spans="1:13" s="8" customFormat="1" ht="12.75" x14ac:dyDescent="0.2">
      <c r="A12" s="3" t="s">
        <v>16</v>
      </c>
      <c r="B12" s="19">
        <f>VLOOKUP(A12,[1]Sheet2!$B$2:$Q$9,3,FALSE)</f>
        <v>748616</v>
      </c>
      <c r="C12" s="19">
        <f>VLOOKUP(A12,[1]Sheet2!$B$2:$Q$9,7,FALSE)</f>
        <v>686569</v>
      </c>
      <c r="D12" s="20">
        <f>VLOOKUP(A12,[1]Sheet2!$B$2:$Q$9,8,FALSE)</f>
        <v>12149</v>
      </c>
      <c r="E12" s="20">
        <f>VLOOKUP(A12,[1]Sheet2!$B$2:$Q$9,9,FALSE)</f>
        <v>7617</v>
      </c>
      <c r="F12" s="20">
        <f>VLOOKUP(A12,[1]Sheet2!$B$2:$Q$9,10,FALSE)</f>
        <v>8226</v>
      </c>
      <c r="G12" s="20">
        <f>VLOOKUP(A12,[1]Sheet2!$B$2:$Q$9,11,FALSE)</f>
        <v>1518</v>
      </c>
      <c r="H12" s="20">
        <f>VLOOKUP(A12,[1]Sheet2!$B$2:$Q$9,12,FALSE)</f>
        <v>14193</v>
      </c>
      <c r="I12" s="20">
        <f>VLOOKUP(A12,[1]Sheet2!$B$2:$Q$9,13,FALSE)</f>
        <v>18344</v>
      </c>
      <c r="J12" s="20">
        <f>VLOOKUP(A12,[1]Sheet2!$B$2:$Q$9,16,FALSE)</f>
        <v>32310</v>
      </c>
      <c r="K12" s="20">
        <f>B12-(VLOOKUP(A12,[1]Sheet2!$B$2:$AD$9,29,FALSE))</f>
        <v>76609</v>
      </c>
    </row>
    <row r="13" spans="1:13" s="8" customFormat="1" ht="12.75" x14ac:dyDescent="0.2">
      <c r="A13" s="3" t="s">
        <v>17</v>
      </c>
      <c r="B13" s="19">
        <f>VLOOKUP(A13,[1]Sheet2!$B$2:$Q$9,3,FALSE)</f>
        <v>748616</v>
      </c>
      <c r="C13" s="19">
        <f>VLOOKUP(A13,[1]Sheet2!$B$2:$Q$9,7,FALSE)</f>
        <v>691930</v>
      </c>
      <c r="D13" s="20">
        <f>VLOOKUP(A13,[1]Sheet2!$B$2:$Q$9,8,FALSE)</f>
        <v>33627</v>
      </c>
      <c r="E13" s="20">
        <f>VLOOKUP(A13,[1]Sheet2!$B$2:$Q$9,9,FALSE)</f>
        <v>3314</v>
      </c>
      <c r="F13" s="20">
        <f>VLOOKUP(A13,[1]Sheet2!$B$2:$Q$9,10,FALSE)</f>
        <v>4308</v>
      </c>
      <c r="G13" s="20">
        <f>VLOOKUP(A13,[1]Sheet2!$B$2:$Q$9,11,FALSE)</f>
        <v>228</v>
      </c>
      <c r="H13" s="20">
        <f>VLOOKUP(A13,[1]Sheet2!$B$2:$Q$9,12,FALSE)</f>
        <v>4009</v>
      </c>
      <c r="I13" s="20">
        <f>VLOOKUP(A13,[1]Sheet2!$B$2:$Q$9,13,FALSE)</f>
        <v>11200</v>
      </c>
      <c r="J13" s="20">
        <f>VLOOKUP(A13,[1]Sheet2!$B$2:$Q$9,16,FALSE)</f>
        <v>12081</v>
      </c>
      <c r="K13" s="20">
        <f>B13-(VLOOKUP(A13,[1]Sheet2!$B$2:$AD$9,29,FALSE))</f>
        <v>63363</v>
      </c>
    </row>
    <row r="14" spans="1:13" s="8" customFormat="1" ht="2.25" customHeight="1" x14ac:dyDescent="0.2">
      <c r="A14" s="4"/>
      <c r="B14" s="19" t="e">
        <f>VLOOKUP(A14,[1]Sheet2!$B$2:$Q$9,3,FALSE)</f>
        <v>#N/A</v>
      </c>
      <c r="C14" s="5"/>
      <c r="D14" s="4"/>
      <c r="E14" s="4"/>
      <c r="F14" s="4"/>
      <c r="G14" s="4"/>
      <c r="H14" s="4"/>
      <c r="I14" s="4"/>
      <c r="J14" s="4"/>
      <c r="K14" s="4"/>
    </row>
    <row r="15" spans="1:13" s="8" customFormat="1" ht="12.75" x14ac:dyDescent="0.2">
      <c r="A15" s="6" t="s">
        <v>0</v>
      </c>
      <c r="B15" s="7">
        <f t="shared" ref="B15:K15" si="0">SUM(B6:B13)</f>
        <v>5988927</v>
      </c>
      <c r="C15" s="7">
        <f t="shared" si="0"/>
        <v>4958770</v>
      </c>
      <c r="D15" s="7">
        <f t="shared" si="0"/>
        <v>693391</v>
      </c>
      <c r="E15" s="7">
        <f t="shared" si="0"/>
        <v>27376</v>
      </c>
      <c r="F15" s="7">
        <f t="shared" si="0"/>
        <v>98083</v>
      </c>
      <c r="G15" s="7">
        <f t="shared" si="0"/>
        <v>6261</v>
      </c>
      <c r="H15" s="7">
        <f t="shared" si="0"/>
        <v>80457</v>
      </c>
      <c r="I15" s="7">
        <f t="shared" si="0"/>
        <v>124589</v>
      </c>
      <c r="J15" s="7">
        <f t="shared" si="0"/>
        <v>212470</v>
      </c>
      <c r="K15" s="7">
        <f t="shared" si="0"/>
        <v>1138179</v>
      </c>
    </row>
    <row r="16" spans="1:13" ht="6" customHeight="1" x14ac:dyDescent="0.25">
      <c r="A16" s="9"/>
      <c r="B16" s="10"/>
      <c r="C16" s="10"/>
    </row>
    <row r="17" spans="1:3" x14ac:dyDescent="0.25">
      <c r="A17" s="11" t="s">
        <v>22</v>
      </c>
      <c r="B17" s="12"/>
      <c r="C17" s="12"/>
    </row>
    <row r="18" spans="1:3" x14ac:dyDescent="0.25">
      <c r="A18" s="11" t="s">
        <v>26</v>
      </c>
      <c r="B18" s="12"/>
      <c r="C18" s="12"/>
    </row>
    <row r="19" spans="1:3" x14ac:dyDescent="0.25">
      <c r="A19" s="13" t="s">
        <v>25</v>
      </c>
    </row>
  </sheetData>
  <printOptions horizontalCentered="1"/>
  <pageMargins left="0.7" right="0.7" top="0.75" bottom="0.75" header="0.3" footer="0.3"/>
  <pageSetup scale="94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pane ySplit="5" topLeftCell="A6" activePane="bottomLeft" state="frozenSplit"/>
      <selection pane="bottomLeft"/>
    </sheetView>
  </sheetViews>
  <sheetFormatPr defaultRowHeight="15" x14ac:dyDescent="0.25"/>
  <cols>
    <col min="1" max="1" width="21.85546875" style="13" customWidth="1"/>
    <col min="2" max="10" width="10.7109375" style="21" customWidth="1"/>
    <col min="11" max="11" width="10.7109375" style="22" customWidth="1"/>
    <col min="12" max="16384" width="9.140625" style="23"/>
  </cols>
  <sheetData>
    <row r="1" spans="1:13" s="15" customFormat="1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4"/>
    </row>
    <row r="2" spans="1:13" s="15" customFormat="1" ht="21" x14ac:dyDescent="0.35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4"/>
    </row>
    <row r="3" spans="1:13" s="15" customFormat="1" ht="21" x14ac:dyDescent="0.35">
      <c r="A3" s="1" t="s">
        <v>8</v>
      </c>
      <c r="B3" s="1"/>
      <c r="C3" s="1"/>
      <c r="D3" s="1"/>
      <c r="E3" s="1"/>
      <c r="F3" s="1"/>
      <c r="G3" s="1"/>
      <c r="H3" s="1"/>
      <c r="I3" s="1"/>
      <c r="J3" s="1"/>
      <c r="K3" s="14"/>
    </row>
    <row r="4" spans="1:13" ht="18.75" x14ac:dyDescent="0.3">
      <c r="A4" s="24"/>
      <c r="B4" s="24"/>
      <c r="C4" s="24"/>
    </row>
    <row r="5" spans="1:13" s="18" customFormat="1" ht="75.75" customHeight="1" x14ac:dyDescent="0.25">
      <c r="A5" s="2" t="s">
        <v>18</v>
      </c>
      <c r="B5" s="16" t="s">
        <v>9</v>
      </c>
      <c r="C5" s="16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16" t="s">
        <v>7</v>
      </c>
      <c r="J5" s="16" t="s">
        <v>28</v>
      </c>
      <c r="K5" s="17" t="s">
        <v>27</v>
      </c>
    </row>
    <row r="6" spans="1:13" s="8" customFormat="1" ht="12.75" x14ac:dyDescent="0.2">
      <c r="A6" s="3" t="s">
        <v>10</v>
      </c>
      <c r="B6" s="19">
        <f>VLOOKUP(A6,'[2]Example_Query_DataSegment1 Bloc'!$D$3:$CH$10,8,FALSE)</f>
        <v>714746</v>
      </c>
      <c r="C6" s="19">
        <f>VLOOKUP(A6,'[2]Example_Query_DataSegment1 Bloc'!$D$3:$CH$10,10,FALSE)</f>
        <v>276466</v>
      </c>
      <c r="D6" s="20">
        <f>VLOOKUP(A6,'[2]Example_Query_DataSegment1 Bloc'!$D$3:$CH$10,11,FALSE)</f>
        <v>351537</v>
      </c>
      <c r="E6" s="20">
        <f>VLOOKUP(A6,'[2]Example_Query_DataSegment1 Bloc'!$D$3:$CH$10,12,FALSE)</f>
        <v>2204</v>
      </c>
      <c r="F6" s="20">
        <f>VLOOKUP(A6,'[2]Example_Query_DataSegment1 Bloc'!$D$3:$CH$10,13,FALSE)</f>
        <v>25690</v>
      </c>
      <c r="G6" s="20">
        <f>VLOOKUP(A6,'[2]Example_Query_DataSegment1 Bloc'!$D$3:$CH$10,14,FALSE)</f>
        <v>244</v>
      </c>
      <c r="H6" s="20">
        <f>VLOOKUP(A6,'[2]Example_Query_DataSegment1 Bloc'!$D$3:$CH$10,15,FALSE)</f>
        <v>17752</v>
      </c>
      <c r="I6" s="20">
        <f>VLOOKUP(A6,'[2]Example_Query_DataSegment1 Bloc'!$D$3:$CH$10,16,FALSE)</f>
        <v>40853</v>
      </c>
      <c r="J6" s="20">
        <f>VLOOKUP(A6,'[2]Example_Query_DataSegment1 Bloc'!$D$3:$CH$10,80,FALSE)</f>
        <v>32516</v>
      </c>
      <c r="K6" s="20">
        <f>B6-(VLOOKUP(A6,'[2]Example_Query_DataSegment1 Bloc'!$D$3:$CH$10,83,FALSE))</f>
        <v>444140</v>
      </c>
      <c r="M6" s="29"/>
    </row>
    <row r="7" spans="1:13" s="8" customFormat="1" ht="12.75" x14ac:dyDescent="0.2">
      <c r="A7" s="3" t="s">
        <v>11</v>
      </c>
      <c r="B7" s="19">
        <f>VLOOKUP(A7,'[2]Example_Query_DataSegment1 Bloc'!$D$3:$CH$10,8,FALSE)</f>
        <v>777693</v>
      </c>
      <c r="C7" s="19">
        <f>VLOOKUP(A7,'[2]Example_Query_DataSegment1 Bloc'!$D$3:$CH$10,10,FALSE)</f>
        <v>645180</v>
      </c>
      <c r="D7" s="20">
        <f>VLOOKUP(A7,'[2]Example_Query_DataSegment1 Bloc'!$D$3:$CH$10,11,FALSE)</f>
        <v>32678</v>
      </c>
      <c r="E7" s="20">
        <f>VLOOKUP(A7,'[2]Example_Query_DataSegment1 Bloc'!$D$3:$CH$10,12,FALSE)</f>
        <v>1556</v>
      </c>
      <c r="F7" s="20">
        <f>VLOOKUP(A7,'[2]Example_Query_DataSegment1 Bloc'!$D$3:$CH$10,13,FALSE)</f>
        <v>41946</v>
      </c>
      <c r="G7" s="20">
        <f>VLOOKUP(A7,'[2]Example_Query_DataSegment1 Bloc'!$D$3:$CH$10,14,FALSE)</f>
        <v>234</v>
      </c>
      <c r="H7" s="20">
        <f>VLOOKUP(A7,'[2]Example_Query_DataSegment1 Bloc'!$D$3:$CH$10,15,FALSE)</f>
        <v>8632</v>
      </c>
      <c r="I7" s="20">
        <f>VLOOKUP(A7,'[2]Example_Query_DataSegment1 Bloc'!$D$3:$CH$10,16,FALSE)</f>
        <v>47467</v>
      </c>
      <c r="J7" s="20">
        <f>VLOOKUP(A7,'[2]Example_Query_DataSegment1 Bloc'!$D$3:$CH$10,80,FALSE)</f>
        <v>27089</v>
      </c>
      <c r="K7" s="20">
        <f>B7-(VLOOKUP(A7,'[2]Example_Query_DataSegment1 Bloc'!$D$3:$CH$10,83,FALSE))</f>
        <v>138791</v>
      </c>
    </row>
    <row r="8" spans="1:13" s="8" customFormat="1" ht="12.75" x14ac:dyDescent="0.2">
      <c r="A8" s="3" t="s">
        <v>12</v>
      </c>
      <c r="B8" s="19">
        <f>VLOOKUP(A8,'[2]Example_Query_DataSegment1 Bloc'!$D$3:$CH$10,8,FALSE)</f>
        <v>804485</v>
      </c>
      <c r="C8" s="19">
        <f>VLOOKUP(A8,'[2]Example_Query_DataSegment1 Bloc'!$D$3:$CH$10,10,FALSE)</f>
        <v>705712</v>
      </c>
      <c r="D8" s="20">
        <f>VLOOKUP(A8,'[2]Example_Query_DataSegment1 Bloc'!$D$3:$CH$10,11,FALSE)</f>
        <v>28271</v>
      </c>
      <c r="E8" s="20">
        <f>VLOOKUP(A8,'[2]Example_Query_DataSegment1 Bloc'!$D$3:$CH$10,12,FALSE)</f>
        <v>2542</v>
      </c>
      <c r="F8" s="20">
        <f>VLOOKUP(A8,'[2]Example_Query_DataSegment1 Bloc'!$D$3:$CH$10,13,FALSE)</f>
        <v>8679</v>
      </c>
      <c r="G8" s="20">
        <f>VLOOKUP(A8,'[2]Example_Query_DataSegment1 Bloc'!$D$3:$CH$10,14,FALSE)</f>
        <v>469</v>
      </c>
      <c r="H8" s="20">
        <f>VLOOKUP(A8,'[2]Example_Query_DataSegment1 Bloc'!$D$3:$CH$10,15,FALSE)</f>
        <v>9376</v>
      </c>
      <c r="I8" s="20">
        <f>VLOOKUP(A8,'[2]Example_Query_DataSegment1 Bloc'!$D$3:$CH$10,16,FALSE)</f>
        <v>49436</v>
      </c>
      <c r="J8" s="20">
        <f>VLOOKUP(A8,'[2]Example_Query_DataSegment1 Bloc'!$D$3:$CH$10,80,FALSE)</f>
        <v>24437</v>
      </c>
      <c r="K8" s="20">
        <f>B8-(VLOOKUP(A8,'[2]Example_Query_DataSegment1 Bloc'!$D$3:$CH$10,83,FALSE))</f>
        <v>105514</v>
      </c>
    </row>
    <row r="9" spans="1:13" s="8" customFormat="1" ht="12.75" x14ac:dyDescent="0.2">
      <c r="A9" s="3" t="s">
        <v>13</v>
      </c>
      <c r="B9" s="19">
        <f>VLOOKUP(A9,'[2]Example_Query_DataSegment1 Bloc'!$D$3:$CH$10,8,FALSE)</f>
        <v>777217</v>
      </c>
      <c r="C9" s="19">
        <f>VLOOKUP(A9,'[2]Example_Query_DataSegment1 Bloc'!$D$3:$CH$10,10,FALSE)</f>
        <v>655032</v>
      </c>
      <c r="D9" s="20">
        <f>VLOOKUP(A9,'[2]Example_Query_DataSegment1 Bloc'!$D$3:$CH$10,11,FALSE)</f>
        <v>38642</v>
      </c>
      <c r="E9" s="20">
        <f>VLOOKUP(A9,'[2]Example_Query_DataSegment1 Bloc'!$D$3:$CH$10,12,FALSE)</f>
        <v>4166</v>
      </c>
      <c r="F9" s="20">
        <f>VLOOKUP(A9,'[2]Example_Query_DataSegment1 Bloc'!$D$3:$CH$10,13,FALSE)</f>
        <v>12852</v>
      </c>
      <c r="G9" s="20">
        <f>VLOOKUP(A9,'[2]Example_Query_DataSegment1 Bloc'!$D$3:$CH$10,14,FALSE)</f>
        <v>1131</v>
      </c>
      <c r="H9" s="20">
        <f>VLOOKUP(A9,'[2]Example_Query_DataSegment1 Bloc'!$D$3:$CH$10,15,FALSE)</f>
        <v>12738</v>
      </c>
      <c r="I9" s="20">
        <f>VLOOKUP(A9,'[2]Example_Query_DataSegment1 Bloc'!$D$3:$CH$10,16,FALSE)</f>
        <v>52656</v>
      </c>
      <c r="J9" s="20">
        <f>VLOOKUP(A9,'[2]Example_Query_DataSegment1 Bloc'!$D$3:$CH$10,80,FALSE)</f>
        <v>34173</v>
      </c>
      <c r="K9" s="20">
        <f>B9-(VLOOKUP(A9,'[2]Example_Query_DataSegment1 Bloc'!$D$3:$CH$10,83,FALSE))</f>
        <v>133201</v>
      </c>
    </row>
    <row r="10" spans="1:13" s="8" customFormat="1" ht="12.75" x14ac:dyDescent="0.2">
      <c r="A10" s="3" t="s">
        <v>14</v>
      </c>
      <c r="B10" s="19">
        <f>VLOOKUP(A10,'[2]Example_Query_DataSegment1 Bloc'!$D$3:$CH$10,8,FALSE)</f>
        <v>788305</v>
      </c>
      <c r="C10" s="19">
        <f>VLOOKUP(A10,'[2]Example_Query_DataSegment1 Bloc'!$D$3:$CH$10,10,FALSE)</f>
        <v>488620</v>
      </c>
      <c r="D10" s="20">
        <f>VLOOKUP(A10,'[2]Example_Query_DataSegment1 Bloc'!$D$3:$CH$10,11,FALSE)</f>
        <v>164255</v>
      </c>
      <c r="E10" s="20">
        <f>VLOOKUP(A10,'[2]Example_Query_DataSegment1 Bloc'!$D$3:$CH$10,12,FALSE)</f>
        <v>5021</v>
      </c>
      <c r="F10" s="20">
        <f>VLOOKUP(A10,'[2]Example_Query_DataSegment1 Bloc'!$D$3:$CH$10,13,FALSE)</f>
        <v>16515</v>
      </c>
      <c r="G10" s="20">
        <f>VLOOKUP(A10,'[2]Example_Query_DataSegment1 Bloc'!$D$3:$CH$10,14,FALSE)</f>
        <v>2768</v>
      </c>
      <c r="H10" s="20">
        <f>VLOOKUP(A10,'[2]Example_Query_DataSegment1 Bloc'!$D$3:$CH$10,15,FALSE)</f>
        <v>40148</v>
      </c>
      <c r="I10" s="20">
        <f>VLOOKUP(A10,'[2]Example_Query_DataSegment1 Bloc'!$D$3:$CH$10,16,FALSE)</f>
        <v>70978</v>
      </c>
      <c r="J10" s="20">
        <f>VLOOKUP(A10,'[2]Example_Query_DataSegment1 Bloc'!$D$3:$CH$10,80,FALSE)</f>
        <v>85668</v>
      </c>
      <c r="K10" s="20">
        <f>B10-(VLOOKUP(A10,'[2]Example_Query_DataSegment1 Bloc'!$D$3:$CH$10,83,FALSE))</f>
        <v>317937</v>
      </c>
    </row>
    <row r="11" spans="1:13" s="8" customFormat="1" ht="12.75" x14ac:dyDescent="0.2">
      <c r="A11" s="3" t="s">
        <v>15</v>
      </c>
      <c r="B11" s="19">
        <f>VLOOKUP(A11,'[2]Example_Query_DataSegment1 Bloc'!$D$3:$CH$10,8,FALSE)</f>
        <v>781005</v>
      </c>
      <c r="C11" s="19">
        <f>VLOOKUP(A11,'[2]Example_Query_DataSegment1 Bloc'!$D$3:$CH$10,10,FALSE)</f>
        <v>668450</v>
      </c>
      <c r="D11" s="20">
        <f>VLOOKUP(A11,'[2]Example_Query_DataSegment1 Bloc'!$D$3:$CH$10,11,FALSE)</f>
        <v>34657</v>
      </c>
      <c r="E11" s="20">
        <f>VLOOKUP(A11,'[2]Example_Query_DataSegment1 Bloc'!$D$3:$CH$10,12,FALSE)</f>
        <v>3263</v>
      </c>
      <c r="F11" s="20">
        <f>VLOOKUP(A11,'[2]Example_Query_DataSegment1 Bloc'!$D$3:$CH$10,13,FALSE)</f>
        <v>11050</v>
      </c>
      <c r="G11" s="20">
        <f>VLOOKUP(A11,'[2]Example_Query_DataSegment1 Bloc'!$D$3:$CH$10,14,FALSE)</f>
        <v>1745</v>
      </c>
      <c r="H11" s="20">
        <f>VLOOKUP(A11,'[2]Example_Query_DataSegment1 Bloc'!$D$3:$CH$10,15,FALSE)</f>
        <v>11238</v>
      </c>
      <c r="I11" s="20">
        <f>VLOOKUP(A11,'[2]Example_Query_DataSegment1 Bloc'!$D$3:$CH$10,16,FALSE)</f>
        <v>50602</v>
      </c>
      <c r="J11" s="20">
        <f>VLOOKUP(A11,'[2]Example_Query_DataSegment1 Bloc'!$D$3:$CH$10,80,FALSE)</f>
        <v>35424</v>
      </c>
      <c r="K11" s="20">
        <f>B11-(VLOOKUP(A11,'[2]Example_Query_DataSegment1 Bloc'!$D$3:$CH$10,83,FALSE))</f>
        <v>123314</v>
      </c>
    </row>
    <row r="12" spans="1:13" s="8" customFormat="1" ht="12.75" x14ac:dyDescent="0.2">
      <c r="A12" s="3" t="s">
        <v>16</v>
      </c>
      <c r="B12" s="19">
        <f>VLOOKUP(A12,'[2]Example_Query_DataSegment1 Bloc'!$D$3:$CH$10,8,FALSE)</f>
        <v>792419</v>
      </c>
      <c r="C12" s="19">
        <f>VLOOKUP(A12,'[2]Example_Query_DataSegment1 Bloc'!$D$3:$CH$10,10,FALSE)</f>
        <v>669879</v>
      </c>
      <c r="D12" s="20">
        <f>VLOOKUP(A12,'[2]Example_Query_DataSegment1 Bloc'!$D$3:$CH$10,11,FALSE)</f>
        <v>15611</v>
      </c>
      <c r="E12" s="20">
        <f>VLOOKUP(A12,'[2]Example_Query_DataSegment1 Bloc'!$D$3:$CH$10,12,FALSE)</f>
        <v>8847</v>
      </c>
      <c r="F12" s="20">
        <f>VLOOKUP(A12,'[2]Example_Query_DataSegment1 Bloc'!$D$3:$CH$10,13,FALSE)</f>
        <v>11466</v>
      </c>
      <c r="G12" s="20">
        <f>VLOOKUP(A12,'[2]Example_Query_DataSegment1 Bloc'!$D$3:$CH$10,14,FALSE)</f>
        <v>2947</v>
      </c>
      <c r="H12" s="20">
        <f>VLOOKUP(A12,'[2]Example_Query_DataSegment1 Bloc'!$D$3:$CH$10,15,FALSE)</f>
        <v>21732</v>
      </c>
      <c r="I12" s="20">
        <f>VLOOKUP(A12,'[2]Example_Query_DataSegment1 Bloc'!$D$3:$CH$10,16,FALSE)</f>
        <v>61937</v>
      </c>
      <c r="J12" s="20">
        <f>VLOOKUP(A12,'[2]Example_Query_DataSegment1 Bloc'!$D$3:$CH$10,80,FALSE)</f>
        <v>47644</v>
      </c>
      <c r="K12" s="20">
        <f>B12-(VLOOKUP(A12,'[2]Example_Query_DataSegment1 Bloc'!$D$3:$CH$10,83,FALSE))</f>
        <v>134703</v>
      </c>
    </row>
    <row r="13" spans="1:13" s="8" customFormat="1" ht="12.75" x14ac:dyDescent="0.2">
      <c r="A13" s="3" t="s">
        <v>17</v>
      </c>
      <c r="B13" s="19">
        <f>VLOOKUP(A13,'[2]Example_Query_DataSegment1 Bloc'!$D$3:$CH$10,8,FALSE)</f>
        <v>719043</v>
      </c>
      <c r="C13" s="19">
        <f>VLOOKUP(A13,'[2]Example_Query_DataSegment1 Bloc'!$D$3:$CH$10,10,FALSE)</f>
        <v>630996</v>
      </c>
      <c r="D13" s="20">
        <f>VLOOKUP(A13,'[2]Example_Query_DataSegment1 Bloc'!$D$3:$CH$10,11,FALSE)</f>
        <v>34189</v>
      </c>
      <c r="E13" s="20">
        <f>VLOOKUP(A13,'[2]Example_Query_DataSegment1 Bloc'!$D$3:$CH$10,12,FALSE)</f>
        <v>2919</v>
      </c>
      <c r="F13" s="20">
        <f>VLOOKUP(A13,'[2]Example_Query_DataSegment1 Bloc'!$D$3:$CH$10,13,FALSE)</f>
        <v>5179</v>
      </c>
      <c r="G13" s="20">
        <f>VLOOKUP(A13,'[2]Example_Query_DataSegment1 Bloc'!$D$3:$CH$10,14,FALSE)</f>
        <v>192</v>
      </c>
      <c r="H13" s="20">
        <f>VLOOKUP(A13,'[2]Example_Query_DataSegment1 Bloc'!$D$3:$CH$10,15,FALSE)</f>
        <v>6326</v>
      </c>
      <c r="I13" s="20">
        <f>VLOOKUP(A13,'[2]Example_Query_DataSegment1 Bloc'!$D$3:$CH$10,16,FALSE)</f>
        <v>39242</v>
      </c>
      <c r="J13" s="20">
        <f>VLOOKUP(A13,'[2]Example_Query_DataSegment1 Bloc'!$D$3:$CH$10,80,FALSE)</f>
        <v>16117</v>
      </c>
      <c r="K13" s="20">
        <f>B13-(VLOOKUP(A13,'[2]Example_Query_DataSegment1 Bloc'!$D$3:$CH$10,83,FALSE))</f>
        <v>93406</v>
      </c>
    </row>
    <row r="14" spans="1:13" s="8" customFormat="1" ht="2.25" customHeight="1" x14ac:dyDescent="0.2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</row>
    <row r="15" spans="1:13" s="8" customFormat="1" ht="12.75" x14ac:dyDescent="0.2">
      <c r="A15" s="6" t="s">
        <v>0</v>
      </c>
      <c r="B15" s="7">
        <f t="shared" ref="B15:K15" si="0">SUM(B6:B14)</f>
        <v>6154913</v>
      </c>
      <c r="C15" s="7">
        <f t="shared" si="0"/>
        <v>4740335</v>
      </c>
      <c r="D15" s="7">
        <f t="shared" si="0"/>
        <v>699840</v>
      </c>
      <c r="E15" s="7">
        <f t="shared" si="0"/>
        <v>30518</v>
      </c>
      <c r="F15" s="7">
        <f t="shared" si="0"/>
        <v>133377</v>
      </c>
      <c r="G15" s="7">
        <f t="shared" si="0"/>
        <v>9730</v>
      </c>
      <c r="H15" s="7">
        <f t="shared" si="0"/>
        <v>127942</v>
      </c>
      <c r="I15" s="7">
        <f t="shared" si="0"/>
        <v>413171</v>
      </c>
      <c r="J15" s="7">
        <f t="shared" si="0"/>
        <v>303068</v>
      </c>
      <c r="K15" s="7">
        <f t="shared" si="0"/>
        <v>1491006</v>
      </c>
    </row>
    <row r="16" spans="1:13" ht="6" customHeight="1" x14ac:dyDescent="0.25">
      <c r="A16" s="9"/>
      <c r="B16" s="10"/>
      <c r="C16" s="10"/>
    </row>
    <row r="17" spans="1:3" x14ac:dyDescent="0.25">
      <c r="A17" s="11" t="s">
        <v>23</v>
      </c>
      <c r="B17" s="12"/>
      <c r="C17" s="12"/>
    </row>
    <row r="18" spans="1:3" x14ac:dyDescent="0.25">
      <c r="A18" s="11" t="s">
        <v>26</v>
      </c>
      <c r="B18" s="12"/>
      <c r="C18" s="12"/>
    </row>
    <row r="19" spans="1:3" x14ac:dyDescent="0.25">
      <c r="A19" s="13" t="s">
        <v>25</v>
      </c>
    </row>
  </sheetData>
  <printOptions horizontalCentered="1"/>
  <pageMargins left="0.7" right="0.7" top="0.75" bottom="0.75" header="0.3" footer="0.3"/>
  <pageSetup scale="95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workbookViewId="0">
      <pane ySplit="5" topLeftCell="A6" activePane="bottomLeft" state="frozenSplit"/>
      <selection pane="bottomLeft" activeCell="F31" sqref="F31"/>
    </sheetView>
  </sheetViews>
  <sheetFormatPr defaultRowHeight="15" x14ac:dyDescent="0.25"/>
  <cols>
    <col min="1" max="1" width="22.140625" style="13" customWidth="1"/>
    <col min="2" max="10" width="10.7109375" style="21" customWidth="1"/>
    <col min="11" max="11" width="10.7109375" style="22" customWidth="1"/>
    <col min="12" max="16384" width="9.140625" style="23"/>
  </cols>
  <sheetData>
    <row r="1" spans="1:13" s="15" customFormat="1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4"/>
    </row>
    <row r="2" spans="1:13" s="15" customFormat="1" ht="21" x14ac:dyDescent="0.35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4"/>
    </row>
    <row r="3" spans="1:13" s="15" customFormat="1" ht="21" x14ac:dyDescent="0.35">
      <c r="A3" s="1" t="s">
        <v>8</v>
      </c>
      <c r="B3" s="1"/>
      <c r="C3" s="1"/>
      <c r="D3" s="1"/>
      <c r="E3" s="1"/>
      <c r="F3" s="1"/>
      <c r="G3" s="1"/>
      <c r="H3" s="1"/>
      <c r="I3" s="1"/>
      <c r="J3" s="1"/>
      <c r="K3" s="14"/>
    </row>
    <row r="4" spans="1:13" ht="18.75" x14ac:dyDescent="0.3">
      <c r="A4" s="24"/>
      <c r="B4" s="24"/>
      <c r="C4" s="24"/>
    </row>
    <row r="5" spans="1:13" s="18" customFormat="1" ht="75.75" customHeight="1" x14ac:dyDescent="0.25">
      <c r="A5" s="2" t="s">
        <v>18</v>
      </c>
      <c r="B5" s="16" t="s">
        <v>9</v>
      </c>
      <c r="C5" s="16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16" t="s">
        <v>7</v>
      </c>
      <c r="J5" s="16" t="s">
        <v>28</v>
      </c>
      <c r="K5" s="17" t="s">
        <v>27</v>
      </c>
    </row>
    <row r="6" spans="1:13" s="8" customFormat="1" ht="12.75" x14ac:dyDescent="0.2">
      <c r="A6" s="3" t="s">
        <v>10</v>
      </c>
      <c r="B6" s="28">
        <f>SUM(C6:I6)</f>
        <v>1</v>
      </c>
      <c r="C6" s="25">
        <f>'Congressional Dist by Race 2020'!C6/'Congressional Dist by Race 2020'!$B6</f>
        <v>0.38680314405397165</v>
      </c>
      <c r="D6" s="25">
        <f>'Congressional Dist by Race 2020'!D6/'Congressional Dist by Race 2020'!$B6</f>
        <v>0.4918348616151752</v>
      </c>
      <c r="E6" s="25">
        <f>'Congressional Dist by Race 2020'!E6/'Congressional Dist by Race 2020'!$B6</f>
        <v>3.0836129198344585E-3</v>
      </c>
      <c r="F6" s="25">
        <f>'Congressional Dist by Race 2020'!F6/'Congressional Dist by Race 2020'!$B6</f>
        <v>3.5942838434912541E-2</v>
      </c>
      <c r="G6" s="25">
        <f>'Congressional Dist by Race 2020'!G6/'Congressional Dist by Race 2020'!$B6</f>
        <v>3.4138001471851538E-4</v>
      </c>
      <c r="H6" s="25">
        <f>'Congressional Dist by Race 2020'!H6/'Congressional Dist by Race 2020'!$B6</f>
        <v>2.483679516919297E-2</v>
      </c>
      <c r="I6" s="25">
        <f>'Congressional Dist by Race 2020'!I6/'Congressional Dist by Race 2020'!$B6</f>
        <v>5.7157367792194713E-2</v>
      </c>
      <c r="J6" s="25">
        <f>'Congressional Dist by Race 2020'!J6/'Congressional Dist by Race 2020'!$B6</f>
        <v>4.5493084256505105E-2</v>
      </c>
      <c r="K6" s="25">
        <f>'Congressional Dist by Race 2020'!K6/'Congressional Dist by Race 2020'!$B6</f>
        <v>0.62139557269295664</v>
      </c>
      <c r="M6" s="29"/>
    </row>
    <row r="7" spans="1:13" s="8" customFormat="1" ht="12.75" x14ac:dyDescent="0.2">
      <c r="A7" s="3" t="s">
        <v>11</v>
      </c>
      <c r="B7" s="28">
        <f t="shared" ref="B7:B13" si="0">SUM(C7:I7)</f>
        <v>1</v>
      </c>
      <c r="C7" s="25">
        <f>'Congressional Dist by Race 2020'!C7/'Congressional Dist by Race 2020'!$B7</f>
        <v>0.82960757008228181</v>
      </c>
      <c r="D7" s="25">
        <f>'Congressional Dist by Race 2020'!D7/'Congressional Dist by Race 2020'!$B7</f>
        <v>4.2019151516086685E-2</v>
      </c>
      <c r="E7" s="25">
        <f>'Congressional Dist by Race 2020'!E7/'Congressional Dist by Race 2020'!$B7</f>
        <v>2.0007895146285232E-3</v>
      </c>
      <c r="F7" s="25">
        <f>'Congressional Dist by Race 2020'!F7/'Congressional Dist by Race 2020'!$B7</f>
        <v>5.3936450501676114E-2</v>
      </c>
      <c r="G7" s="25">
        <f>'Congressional Dist by Race 2020'!G7/'Congressional Dist by Race 2020'!$B7</f>
        <v>3.0088993986058767E-4</v>
      </c>
      <c r="H7" s="25">
        <f>'Congressional Dist by Race 2020'!H7/'Congressional Dist by Race 2020'!$B7</f>
        <v>1.1099495559301679E-2</v>
      </c>
      <c r="I7" s="25">
        <f>'Congressional Dist by Race 2020'!I7/'Congressional Dist by Race 2020'!$B7</f>
        <v>6.1035652886164589E-2</v>
      </c>
      <c r="J7" s="25">
        <f>'Congressional Dist by Race 2020'!J7/'Congressional Dist by Race 2020'!$B7</f>
        <v>3.4832511029416494E-2</v>
      </c>
      <c r="K7" s="25">
        <f>'Congressional Dist by Race 2020'!K7/'Congressional Dist by Race 2020'!$B7</f>
        <v>0.1784650241162001</v>
      </c>
    </row>
    <row r="8" spans="1:13" s="8" customFormat="1" ht="12.75" x14ac:dyDescent="0.2">
      <c r="A8" s="3" t="s">
        <v>12</v>
      </c>
      <c r="B8" s="28">
        <f t="shared" si="0"/>
        <v>1</v>
      </c>
      <c r="C8" s="25">
        <f>'Congressional Dist by Race 2020'!C8/'Congressional Dist by Race 2020'!$B8</f>
        <v>0.87722207374904437</v>
      </c>
      <c r="D8" s="25">
        <f>'Congressional Dist by Race 2020'!D8/'Congressional Dist by Race 2020'!$B8</f>
        <v>3.5141736638967788E-2</v>
      </c>
      <c r="E8" s="25">
        <f>'Congressional Dist by Race 2020'!E8/'Congressional Dist by Race 2020'!$B8</f>
        <v>3.1597854528052109E-3</v>
      </c>
      <c r="F8" s="25">
        <f>'Congressional Dist by Race 2020'!F8/'Congressional Dist by Race 2020'!$B8</f>
        <v>1.0788268271005675E-2</v>
      </c>
      <c r="G8" s="25">
        <f>'Congressional Dist by Race 2020'!G8/'Congressional Dist by Race 2020'!$B8</f>
        <v>5.8298165907381743E-4</v>
      </c>
      <c r="H8" s="25">
        <f>'Congressional Dist by Race 2020'!H8/'Congressional Dist by Race 2020'!$B8</f>
        <v>1.1654661056452265E-2</v>
      </c>
      <c r="I8" s="25">
        <f>'Congressional Dist by Race 2020'!I8/'Congressional Dist by Race 2020'!$B8</f>
        <v>6.1450493172650826E-2</v>
      </c>
      <c r="J8" s="25">
        <f>'Congressional Dist by Race 2020'!J8/'Congressional Dist by Race 2020'!$B8</f>
        <v>3.037595480338353E-2</v>
      </c>
      <c r="K8" s="25">
        <f>'Congressional Dist by Race 2020'!K8/'Congressional Dist by Race 2020'!$B8</f>
        <v>0.13115719994779268</v>
      </c>
    </row>
    <row r="9" spans="1:13" s="8" customFormat="1" ht="12.75" x14ac:dyDescent="0.2">
      <c r="A9" s="3" t="s">
        <v>13</v>
      </c>
      <c r="B9" s="28">
        <f t="shared" si="0"/>
        <v>1</v>
      </c>
      <c r="C9" s="25">
        <f>'Congressional Dist by Race 2020'!C9/'Congressional Dist by Race 2020'!$B9</f>
        <v>0.84279165278165558</v>
      </c>
      <c r="D9" s="25">
        <f>'Congressional Dist by Race 2020'!D9/'Congressional Dist by Race 2020'!$B9</f>
        <v>4.9718418408243772E-2</v>
      </c>
      <c r="E9" s="25">
        <f>'Congressional Dist by Race 2020'!E9/'Congressional Dist by Race 2020'!$B9</f>
        <v>5.360150382711649E-3</v>
      </c>
      <c r="F9" s="25">
        <f>'Congressional Dist by Race 2020'!F9/'Congressional Dist by Race 2020'!$B9</f>
        <v>1.6535922400050435E-2</v>
      </c>
      <c r="G9" s="25">
        <f>'Congressional Dist by Race 2020'!G9/'Congressional Dist by Race 2020'!$B9</f>
        <v>1.4551920506113479E-3</v>
      </c>
      <c r="H9" s="25">
        <f>'Congressional Dist by Race 2020'!H9/'Congressional Dist by Race 2020'!$B9</f>
        <v>1.6389245217230196E-2</v>
      </c>
      <c r="I9" s="25">
        <f>'Congressional Dist by Race 2020'!I9/'Congressional Dist by Race 2020'!$B9</f>
        <v>6.7749418759497027E-2</v>
      </c>
      <c r="J9" s="25">
        <f>'Congressional Dist by Race 2020'!J9/'Congressional Dist by Race 2020'!$B9</f>
        <v>4.3968415513299372E-2</v>
      </c>
      <c r="K9" s="25">
        <f>'Congressional Dist by Race 2020'!K9/'Congressional Dist by Race 2020'!$B9</f>
        <v>0.17138199498981624</v>
      </c>
    </row>
    <row r="10" spans="1:13" s="8" customFormat="1" ht="12.75" x14ac:dyDescent="0.2">
      <c r="A10" s="3" t="s">
        <v>14</v>
      </c>
      <c r="B10" s="28">
        <f t="shared" si="0"/>
        <v>1</v>
      </c>
      <c r="C10" s="25">
        <f>'Congressional Dist by Race 2020'!C10/'Congressional Dist by Race 2020'!$B10</f>
        <v>0.61983623090047635</v>
      </c>
      <c r="D10" s="25">
        <f>'Congressional Dist by Race 2020'!D10/'Congressional Dist by Race 2020'!$B10</f>
        <v>0.20836478266660746</v>
      </c>
      <c r="E10" s="25">
        <f>'Congressional Dist by Race 2020'!E10/'Congressional Dist by Race 2020'!$B10</f>
        <v>6.3693621123803602E-3</v>
      </c>
      <c r="F10" s="25">
        <f>'Congressional Dist by Race 2020'!F10/'Congressional Dist by Race 2020'!$B10</f>
        <v>2.0950013002581487E-2</v>
      </c>
      <c r="G10" s="25">
        <f>'Congressional Dist by Race 2020'!G10/'Congressional Dist by Race 2020'!$B10</f>
        <v>3.5113312740627043E-3</v>
      </c>
      <c r="H10" s="25">
        <f>'Congressional Dist by Race 2020'!H10/'Congressional Dist by Race 2020'!$B10</f>
        <v>5.0929526008334336E-2</v>
      </c>
      <c r="I10" s="25">
        <f>'Congressional Dist by Race 2020'!I10/'Congressional Dist by Race 2020'!$B10</f>
        <v>9.0038754035557306E-2</v>
      </c>
      <c r="J10" s="25">
        <f>'Congressional Dist by Race 2020'!J10/'Congressional Dist by Race 2020'!$B10</f>
        <v>0.10867367326098401</v>
      </c>
      <c r="K10" s="25">
        <f>'Congressional Dist by Race 2020'!K10/'Congressional Dist by Race 2020'!$B10</f>
        <v>0.40331724396014235</v>
      </c>
    </row>
    <row r="11" spans="1:13" s="8" customFormat="1" ht="12.75" x14ac:dyDescent="0.2">
      <c r="A11" s="3" t="s">
        <v>15</v>
      </c>
      <c r="B11" s="28">
        <f t="shared" si="0"/>
        <v>0.99999999999999978</v>
      </c>
      <c r="C11" s="25">
        <f>'Congressional Dist by Race 2020'!C11/'Congressional Dist by Race 2020'!$B11</f>
        <v>0.8558844053495176</v>
      </c>
      <c r="D11" s="25">
        <f>'Congressional Dist by Race 2020'!D11/'Congressional Dist by Race 2020'!$B11</f>
        <v>4.4374875961101401E-2</v>
      </c>
      <c r="E11" s="25">
        <f>'Congressional Dist by Race 2020'!E11/'Congressional Dist by Race 2020'!$B11</f>
        <v>4.1779502051843458E-3</v>
      </c>
      <c r="F11" s="25">
        <f>'Congressional Dist by Race 2020'!F11/'Congressional Dist by Race 2020'!$B11</f>
        <v>1.4148436949827465E-2</v>
      </c>
      <c r="G11" s="25">
        <f>'Congressional Dist by Race 2020'!G11/'Congressional Dist by Race 2020'!$B11</f>
        <v>2.2343006766922108E-3</v>
      </c>
      <c r="H11" s="25">
        <f>'Congressional Dist by Race 2020'!H11/'Congressional Dist by Race 2020'!$B11</f>
        <v>1.4389152438204621E-2</v>
      </c>
      <c r="I11" s="25">
        <f>'Congressional Dist by Race 2020'!I11/'Congressional Dist by Race 2020'!$B11</f>
        <v>6.4790878419472342E-2</v>
      </c>
      <c r="J11" s="25">
        <f>'Congressional Dist by Race 2020'!J11/'Congressional Dist by Race 2020'!$B11</f>
        <v>4.535694393761884E-2</v>
      </c>
      <c r="K11" s="25">
        <f>'Congressional Dist by Race 2020'!K11/'Congressional Dist by Race 2020'!$B11</f>
        <v>0.15789143475393883</v>
      </c>
    </row>
    <row r="12" spans="1:13" s="8" customFormat="1" ht="12.75" x14ac:dyDescent="0.2">
      <c r="A12" s="3" t="s">
        <v>16</v>
      </c>
      <c r="B12" s="28">
        <f t="shared" si="0"/>
        <v>1</v>
      </c>
      <c r="C12" s="25">
        <f>'Congressional Dist by Race 2020'!C12/'Congressional Dist by Race 2020'!$B12</f>
        <v>0.84535958880339823</v>
      </c>
      <c r="D12" s="25">
        <f>'Congressional Dist by Race 2020'!D12/'Congressional Dist by Race 2020'!$B12</f>
        <v>1.9700436259100298E-2</v>
      </c>
      <c r="E12" s="25">
        <f>'Congressional Dist by Race 2020'!E12/'Congressional Dist by Race 2020'!$B12</f>
        <v>1.1164548048444068E-2</v>
      </c>
      <c r="F12" s="25">
        <f>'Congressional Dist by Race 2020'!F12/'Congressional Dist by Race 2020'!$B12</f>
        <v>1.4469617714870542E-2</v>
      </c>
      <c r="G12" s="25">
        <f>'Congressional Dist by Race 2020'!G12/'Congressional Dist by Race 2020'!$B12</f>
        <v>3.7189920988769829E-3</v>
      </c>
      <c r="H12" s="25">
        <f>'Congressional Dist by Race 2020'!H12/'Congressional Dist by Race 2020'!$B12</f>
        <v>2.742488506711727E-2</v>
      </c>
      <c r="I12" s="25">
        <f>'Congressional Dist by Race 2020'!I12/'Congressional Dist by Race 2020'!$B12</f>
        <v>7.8161932008192631E-2</v>
      </c>
      <c r="J12" s="25">
        <f>'Congressional Dist by Race 2020'!J12/'Congressional Dist by Race 2020'!$B12</f>
        <v>6.0124757230707489E-2</v>
      </c>
      <c r="K12" s="25">
        <f>'Congressional Dist by Race 2020'!K12/'Congressional Dist by Race 2020'!$B12</f>
        <v>0.16998961408042967</v>
      </c>
    </row>
    <row r="13" spans="1:13" s="8" customFormat="1" ht="12.75" x14ac:dyDescent="0.2">
      <c r="A13" s="3" t="s">
        <v>17</v>
      </c>
      <c r="B13" s="28">
        <f t="shared" si="0"/>
        <v>0.99999999999999989</v>
      </c>
      <c r="C13" s="25">
        <f>'Congressional Dist by Race 2020'!C13/'Congressional Dist by Race 2020'!$B13</f>
        <v>0.87754974320033707</v>
      </c>
      <c r="D13" s="25">
        <f>'Congressional Dist by Race 2020'!D13/'Congressional Dist by Race 2020'!$B13</f>
        <v>4.7547921334329099E-2</v>
      </c>
      <c r="E13" s="25">
        <f>'Congressional Dist by Race 2020'!E13/'Congressional Dist by Race 2020'!$B13</f>
        <v>4.0595625018253426E-3</v>
      </c>
      <c r="F13" s="25">
        <f>'Congressional Dist by Race 2020'!F13/'Congressional Dist by Race 2020'!$B13</f>
        <v>7.2026290500011823E-3</v>
      </c>
      <c r="G13" s="25">
        <f>'Congressional Dist by Race 2020'!G13/'Congressional Dist by Race 2020'!$B13</f>
        <v>2.6702158285387659E-4</v>
      </c>
      <c r="H13" s="25">
        <f>'Congressional Dist by Race 2020'!H13/'Congressional Dist by Race 2020'!$B13</f>
        <v>8.7978048600709548E-3</v>
      </c>
      <c r="I13" s="25">
        <f>'Congressional Dist by Race 2020'!I13/'Congressional Dist by Race 2020'!$B13</f>
        <v>5.4575317470582425E-2</v>
      </c>
      <c r="J13" s="25">
        <f>'Congressional Dist by Race 2020'!J13/'Congressional Dist by Race 2020'!$B13</f>
        <v>2.2414514848207966E-2</v>
      </c>
      <c r="K13" s="25">
        <f>'Congressional Dist by Race 2020'!K13/'Congressional Dist by Race 2020'!$B13</f>
        <v>0.12990321858358958</v>
      </c>
    </row>
    <row r="14" spans="1:13" s="8" customFormat="1" ht="2.25" customHeight="1" x14ac:dyDescent="0.2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</row>
    <row r="15" spans="1:13" s="8" customFormat="1" ht="12.75" x14ac:dyDescent="0.2">
      <c r="A15" s="6" t="s">
        <v>0</v>
      </c>
      <c r="B15" s="27">
        <v>1</v>
      </c>
      <c r="C15" s="26">
        <f>'Congressional Dist by Race 2020'!C15/'Congressional Dist by Race 2020'!$B15</f>
        <v>0.77017091874409926</v>
      </c>
      <c r="D15" s="26">
        <f>'Congressional Dist by Race 2020'!D15/'Congressional Dist by Race 2020'!$B15</f>
        <v>0.11370428794038194</v>
      </c>
      <c r="E15" s="26">
        <f>'Congressional Dist by Race 2020'!E15/'Congressional Dist by Race 2020'!$B15</f>
        <v>4.958315414044033E-3</v>
      </c>
      <c r="F15" s="26">
        <f>'Congressional Dist by Race 2020'!F15/'Congressional Dist by Race 2020'!$B15</f>
        <v>2.1670005733631002E-2</v>
      </c>
      <c r="G15" s="26">
        <f>'Congressional Dist by Race 2020'!G15/'Congressional Dist by Race 2020'!$B15</f>
        <v>1.5808509397289613E-3</v>
      </c>
      <c r="H15" s="26">
        <f>'Congressional Dist by Race 2020'!H15/'Congressional Dist by Race 2020'!$B15</f>
        <v>2.0786971318684764E-2</v>
      </c>
      <c r="I15" s="26">
        <f>'Congressional Dist by Race 2020'!I15/'Congressional Dist by Race 2020'!$B15</f>
        <v>6.7128649909430071E-2</v>
      </c>
      <c r="J15" s="26">
        <f>'Congressional Dist by Race 2020'!J15/'Congressional Dist by Race 2020'!$B15</f>
        <v>4.9240013628137395E-2</v>
      </c>
      <c r="K15" s="26">
        <f>'Congressional Dist by Race 2020'!K15/'Congressional Dist by Race 2020'!$B15</f>
        <v>0.24224647854486325</v>
      </c>
    </row>
    <row r="16" spans="1:13" ht="6" customHeight="1" x14ac:dyDescent="0.25">
      <c r="A16" s="9"/>
      <c r="B16" s="10"/>
      <c r="C16" s="10"/>
    </row>
    <row r="17" spans="1:3" x14ac:dyDescent="0.25">
      <c r="A17" s="11" t="s">
        <v>22</v>
      </c>
      <c r="B17" s="12"/>
      <c r="C17" s="12"/>
    </row>
    <row r="18" spans="1:3" x14ac:dyDescent="0.25">
      <c r="A18" s="11" t="s">
        <v>26</v>
      </c>
      <c r="B18" s="12"/>
      <c r="C18" s="12"/>
    </row>
    <row r="19" spans="1:3" x14ac:dyDescent="0.25">
      <c r="A19" s="13" t="s">
        <v>25</v>
      </c>
    </row>
  </sheetData>
  <printOptions horizontalCentered="1"/>
  <pageMargins left="0.7" right="0.7" top="0.75" bottom="0.75" header="0.3" footer="0.3"/>
  <pageSetup scale="95" fitToHeight="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pane ySplit="5" topLeftCell="A6" activePane="bottomLeft" state="frozenSplit"/>
      <selection pane="bottomLeft" activeCell="A17" sqref="A17:XFD17"/>
    </sheetView>
  </sheetViews>
  <sheetFormatPr defaultRowHeight="15" x14ac:dyDescent="0.25"/>
  <cols>
    <col min="1" max="1" width="22.7109375" style="13" customWidth="1"/>
    <col min="2" max="2" width="13.85546875" style="21" bestFit="1" customWidth="1"/>
    <col min="3" max="10" width="10.7109375" style="21" customWidth="1"/>
    <col min="11" max="11" width="10.7109375" style="22" customWidth="1"/>
    <col min="12" max="16384" width="9.140625" style="23"/>
  </cols>
  <sheetData>
    <row r="1" spans="1:14" s="15" customFormat="1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4"/>
    </row>
    <row r="2" spans="1:14" s="15" customFormat="1" ht="21" x14ac:dyDescent="0.35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4"/>
    </row>
    <row r="3" spans="1:14" s="15" customFormat="1" ht="21" x14ac:dyDescent="0.35">
      <c r="A3" s="1" t="s">
        <v>8</v>
      </c>
      <c r="B3" s="1"/>
      <c r="C3" s="1"/>
      <c r="D3" s="1"/>
      <c r="E3" s="1"/>
      <c r="F3" s="1"/>
      <c r="G3" s="1"/>
      <c r="H3" s="1"/>
      <c r="I3" s="1"/>
      <c r="J3" s="1"/>
      <c r="K3" s="14"/>
    </row>
    <row r="4" spans="1:14" ht="18.75" x14ac:dyDescent="0.3">
      <c r="A4" s="24"/>
      <c r="B4" s="24"/>
      <c r="C4" s="24"/>
    </row>
    <row r="5" spans="1:14" s="18" customFormat="1" ht="75.75" customHeight="1" x14ac:dyDescent="0.25">
      <c r="A5" s="2" t="s">
        <v>18</v>
      </c>
      <c r="B5" s="16" t="s">
        <v>9</v>
      </c>
      <c r="C5" s="16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16" t="s">
        <v>7</v>
      </c>
      <c r="J5" s="16" t="s">
        <v>28</v>
      </c>
      <c r="K5" s="17" t="s">
        <v>27</v>
      </c>
    </row>
    <row r="6" spans="1:14" s="8" customFormat="1" ht="12.75" x14ac:dyDescent="0.2">
      <c r="A6" s="3" t="s">
        <v>10</v>
      </c>
      <c r="B6" s="19">
        <f>'Congressional Dist by Race 2020'!B6-'Congressional Dist by Race 2010'!B6</f>
        <v>-33870</v>
      </c>
      <c r="C6" s="19">
        <f>'Congressional Dist by Race 2020'!C6-'Congressional Dist by Race 2010'!C6</f>
        <v>-53792</v>
      </c>
      <c r="D6" s="19">
        <f>'Congressional Dist by Race 2020'!D6-'Congressional Dist by Race 2010'!D6</f>
        <v>-19009</v>
      </c>
      <c r="E6" s="19">
        <f>'Congressional Dist by Race 2020'!E6-'Congressional Dist by Race 2010'!E6</f>
        <v>362</v>
      </c>
      <c r="F6" s="19">
        <f>'Congressional Dist by Race 2020'!F6-'Congressional Dist by Race 2010'!F6</f>
        <v>6314</v>
      </c>
      <c r="G6" s="19">
        <f>'Congressional Dist by Race 2020'!G6-'Congressional Dist by Race 2010'!G6</f>
        <v>37</v>
      </c>
      <c r="H6" s="19">
        <f>'Congressional Dist by Race 2020'!H6-'Congressional Dist by Race 2010'!H6</f>
        <v>8771</v>
      </c>
      <c r="I6" s="19">
        <f>'Congressional Dist by Race 2020'!I6-'Congressional Dist by Race 2010'!I6</f>
        <v>23447</v>
      </c>
      <c r="J6" s="19">
        <f>'Congressional Dist by Race 2020'!J6-'Congressional Dist by Race 2010'!J6</f>
        <v>9730</v>
      </c>
      <c r="K6" s="19">
        <f>'Congressional Dist by Race 2020'!K6-'Congressional Dist by Race 2010'!K6</f>
        <v>15042</v>
      </c>
      <c r="M6" s="29"/>
      <c r="N6" s="29"/>
    </row>
    <row r="7" spans="1:14" s="8" customFormat="1" ht="12.75" x14ac:dyDescent="0.2">
      <c r="A7" s="3" t="s">
        <v>11</v>
      </c>
      <c r="B7" s="19">
        <f>'Congressional Dist by Race 2020'!B7-'Congressional Dist by Race 2010'!B7</f>
        <v>29077</v>
      </c>
      <c r="C7" s="19">
        <f>'Congressional Dist by Race 2020'!C7-'Congressional Dist by Race 2010'!C7</f>
        <v>-30569</v>
      </c>
      <c r="D7" s="19">
        <f>'Congressional Dist by Race 2020'!D7-'Congressional Dist by Race 2010'!D7</f>
        <v>7463</v>
      </c>
      <c r="E7" s="19">
        <f>'Congressional Dist by Race 2020'!E7-'Congressional Dist by Race 2010'!E7</f>
        <v>203</v>
      </c>
      <c r="F7" s="19">
        <f>'Congressional Dist by Race 2020'!F7-'Congressional Dist by Race 2010'!F7</f>
        <v>12604</v>
      </c>
      <c r="G7" s="19">
        <f>'Congressional Dist by Race 2020'!G7-'Congressional Dist by Race 2010'!G7</f>
        <v>14</v>
      </c>
      <c r="H7" s="19">
        <f>'Congressional Dist by Race 2020'!H7-'Congressional Dist by Race 2010'!H7</f>
        <v>3729</v>
      </c>
      <c r="I7" s="19">
        <f>'Congressional Dist by Race 2020'!I7-'Congressional Dist by Race 2010'!I7</f>
        <v>35633</v>
      </c>
      <c r="J7" s="19">
        <f>'Congressional Dist by Race 2020'!J7-'Congressional Dist by Race 2010'!J7</f>
        <v>9360</v>
      </c>
      <c r="K7" s="19">
        <f>'Congressional Dist by Race 2020'!K7-'Congressional Dist by Race 2010'!K7</f>
        <v>54426</v>
      </c>
    </row>
    <row r="8" spans="1:14" s="8" customFormat="1" ht="12.75" x14ac:dyDescent="0.2">
      <c r="A8" s="3" t="s">
        <v>12</v>
      </c>
      <c r="B8" s="19">
        <f>'Congressional Dist by Race 2020'!B8-'Congressional Dist by Race 2010'!B8</f>
        <v>55870</v>
      </c>
      <c r="C8" s="19">
        <f>'Congressional Dist by Race 2020'!C8-'Congressional Dist by Race 2010'!C8</f>
        <v>7357</v>
      </c>
      <c r="D8" s="19">
        <f>'Congressional Dist by Race 2020'!D8-'Congressional Dist by Race 2010'!D8</f>
        <v>4223</v>
      </c>
      <c r="E8" s="19">
        <f>'Congressional Dist by Race 2020'!E8-'Congressional Dist by Race 2010'!E8</f>
        <v>97</v>
      </c>
      <c r="F8" s="19">
        <f>'Congressional Dist by Race 2020'!F8-'Congressional Dist by Race 2010'!F8</f>
        <v>2209</v>
      </c>
      <c r="G8" s="19">
        <f>'Congressional Dist by Race 2020'!G8-'Congressional Dist by Race 2010'!G8</f>
        <v>130</v>
      </c>
      <c r="H8" s="19">
        <f>'Congressional Dist by Race 2020'!H8-'Congressional Dist by Race 2010'!H8</f>
        <v>4088</v>
      </c>
      <c r="I8" s="19">
        <f>'Congressional Dist by Race 2020'!I8-'Congressional Dist by Race 2010'!I8</f>
        <v>37766</v>
      </c>
      <c r="J8" s="19">
        <f>'Congressional Dist by Race 2020'!J8-'Congressional Dist by Race 2010'!J8</f>
        <v>8554</v>
      </c>
      <c r="K8" s="19">
        <f>'Congressional Dist by Race 2020'!K8-'Congressional Dist by Race 2010'!K8</f>
        <v>46105</v>
      </c>
    </row>
    <row r="9" spans="1:14" s="8" customFormat="1" ht="12.75" x14ac:dyDescent="0.2">
      <c r="A9" s="3" t="s">
        <v>13</v>
      </c>
      <c r="B9" s="19">
        <f>'Congressional Dist by Race 2020'!B9-'Congressional Dist by Race 2010'!B9</f>
        <v>28601</v>
      </c>
      <c r="C9" s="19">
        <f>'Congressional Dist by Race 2020'!C9-'Congressional Dist by Race 2010'!C9</f>
        <v>-19121</v>
      </c>
      <c r="D9" s="19">
        <f>'Congressional Dist by Race 2020'!D9-'Congressional Dist by Race 2010'!D9</f>
        <v>4218</v>
      </c>
      <c r="E9" s="19">
        <f>'Congressional Dist by Race 2020'!E9-'Congressional Dist by Race 2010'!E9</f>
        <v>121</v>
      </c>
      <c r="F9" s="19">
        <f>'Congressional Dist by Race 2020'!F9-'Congressional Dist by Race 2010'!F9</f>
        <v>2576</v>
      </c>
      <c r="G9" s="19">
        <f>'Congressional Dist by Race 2020'!G9-'Congressional Dist by Race 2010'!G9</f>
        <v>408</v>
      </c>
      <c r="H9" s="19">
        <f>'Congressional Dist by Race 2020'!H9-'Congressional Dist by Race 2010'!H9</f>
        <v>4873</v>
      </c>
      <c r="I9" s="19">
        <f>'Congressional Dist by Race 2020'!I9-'Congressional Dist by Race 2010'!I9</f>
        <v>35526</v>
      </c>
      <c r="J9" s="19">
        <f>'Congressional Dist by Race 2020'!J9-'Congressional Dist by Race 2010'!J9</f>
        <v>9912</v>
      </c>
      <c r="K9" s="19">
        <f>'Congressional Dist by Race 2020'!K9-'Congressional Dist by Race 2010'!K9</f>
        <v>45332</v>
      </c>
    </row>
    <row r="10" spans="1:14" s="8" customFormat="1" ht="12.75" x14ac:dyDescent="0.2">
      <c r="A10" s="3" t="s">
        <v>14</v>
      </c>
      <c r="B10" s="19">
        <f>'Congressional Dist by Race 2020'!B10-'Congressional Dist by Race 2010'!B10</f>
        <v>39689</v>
      </c>
      <c r="C10" s="19">
        <f>'Congressional Dist by Race 2020'!C10-'Congressional Dist by Race 2010'!C10</f>
        <v>-26382</v>
      </c>
      <c r="D10" s="19">
        <f>'Congressional Dist by Race 2020'!D10-'Congressional Dist by Race 2010'!D10</f>
        <v>-508</v>
      </c>
      <c r="E10" s="19">
        <f>'Congressional Dist by Race 2020'!E10-'Congressional Dist by Race 2010'!E10</f>
        <v>1137</v>
      </c>
      <c r="F10" s="19">
        <f>'Congressional Dist by Race 2020'!F10-'Congressional Dist by Race 2010'!F10</f>
        <v>4573</v>
      </c>
      <c r="G10" s="19">
        <f>'Congressional Dist by Race 2020'!G10-'Congressional Dist by Race 2010'!G10</f>
        <v>660</v>
      </c>
      <c r="H10" s="19">
        <f>'Congressional Dist by Race 2020'!H10-'Congressional Dist by Race 2010'!H10</f>
        <v>12145</v>
      </c>
      <c r="I10" s="19">
        <f>'Congressional Dist by Race 2020'!I10-'Congressional Dist by Race 2010'!I10</f>
        <v>48064</v>
      </c>
      <c r="J10" s="19">
        <f>'Congressional Dist by Race 2020'!J10-'Congressional Dist by Race 2010'!J10</f>
        <v>23217</v>
      </c>
      <c r="K10" s="19">
        <f>'Congressional Dist by Race 2020'!K10-'Congressional Dist by Race 2010'!K10</f>
        <v>57253</v>
      </c>
    </row>
    <row r="11" spans="1:14" s="8" customFormat="1" ht="12.75" x14ac:dyDescent="0.2">
      <c r="A11" s="3" t="s">
        <v>15</v>
      </c>
      <c r="B11" s="19">
        <f>'Congressional Dist by Race 2020'!B11-'Congressional Dist by Race 2010'!B11</f>
        <v>32389</v>
      </c>
      <c r="C11" s="19">
        <f>'Congressional Dist by Race 2020'!C11-'Congressional Dist by Race 2010'!C11</f>
        <v>-18304</v>
      </c>
      <c r="D11" s="19">
        <f>'Congressional Dist by Race 2020'!D11-'Congressional Dist by Race 2010'!D11</f>
        <v>6038</v>
      </c>
      <c r="E11" s="19">
        <f>'Congressional Dist by Race 2020'!E11-'Congressional Dist by Race 2010'!E11</f>
        <v>387</v>
      </c>
      <c r="F11" s="19">
        <f>'Congressional Dist by Race 2020'!F11-'Congressional Dist by Race 2010'!F11</f>
        <v>2907</v>
      </c>
      <c r="G11" s="19">
        <f>'Congressional Dist by Race 2020'!G11-'Congressional Dist by Race 2010'!G11</f>
        <v>827</v>
      </c>
      <c r="H11" s="19">
        <f>'Congressional Dist by Race 2020'!H11-'Congressional Dist by Race 2010'!H11</f>
        <v>4023</v>
      </c>
      <c r="I11" s="19">
        <f>'Congressional Dist by Race 2020'!I11-'Congressional Dist by Race 2010'!I11</f>
        <v>36511</v>
      </c>
      <c r="J11" s="19">
        <f>'Congressional Dist by Race 2020'!J11-'Congressional Dist by Race 2010'!J11</f>
        <v>10455</v>
      </c>
      <c r="K11" s="19">
        <f>'Congressional Dist by Race 2020'!K11-'Congressional Dist by Race 2010'!K11</f>
        <v>46532</v>
      </c>
    </row>
    <row r="12" spans="1:14" s="8" customFormat="1" ht="12.75" x14ac:dyDescent="0.2">
      <c r="A12" s="3" t="s">
        <v>16</v>
      </c>
      <c r="B12" s="19">
        <f>'Congressional Dist by Race 2020'!B12-'Congressional Dist by Race 2010'!B12</f>
        <v>43803</v>
      </c>
      <c r="C12" s="19">
        <f>'Congressional Dist by Race 2020'!C12-'Congressional Dist by Race 2010'!C12</f>
        <v>-16690</v>
      </c>
      <c r="D12" s="19">
        <f>'Congressional Dist by Race 2020'!D12-'Congressional Dist by Race 2010'!D12</f>
        <v>3462</v>
      </c>
      <c r="E12" s="19">
        <f>'Congressional Dist by Race 2020'!E12-'Congressional Dist by Race 2010'!E12</f>
        <v>1230</v>
      </c>
      <c r="F12" s="19">
        <f>'Congressional Dist by Race 2020'!F12-'Congressional Dist by Race 2010'!F12</f>
        <v>3240</v>
      </c>
      <c r="G12" s="19">
        <f>'Congressional Dist by Race 2020'!G12-'Congressional Dist by Race 2010'!G12</f>
        <v>1429</v>
      </c>
      <c r="H12" s="19">
        <f>'Congressional Dist by Race 2020'!H12-'Congressional Dist by Race 2010'!H12</f>
        <v>7539</v>
      </c>
      <c r="I12" s="19">
        <f>'Congressional Dist by Race 2020'!I12-'Congressional Dist by Race 2010'!I12</f>
        <v>43593</v>
      </c>
      <c r="J12" s="19">
        <f>'Congressional Dist by Race 2020'!J12-'Congressional Dist by Race 2010'!J12</f>
        <v>15334</v>
      </c>
      <c r="K12" s="19">
        <f>'Congressional Dist by Race 2020'!K12-'Congressional Dist by Race 2010'!K12</f>
        <v>58094</v>
      </c>
    </row>
    <row r="13" spans="1:14" s="8" customFormat="1" ht="12.75" x14ac:dyDescent="0.2">
      <c r="A13" s="3" t="s">
        <v>17</v>
      </c>
      <c r="B13" s="19">
        <f>'Congressional Dist by Race 2020'!B13-'Congressional Dist by Race 2010'!B13</f>
        <v>-29573</v>
      </c>
      <c r="C13" s="19">
        <f>'Congressional Dist by Race 2020'!C13-'Congressional Dist by Race 2010'!C13</f>
        <v>-60934</v>
      </c>
      <c r="D13" s="19">
        <f>'Congressional Dist by Race 2020'!D13-'Congressional Dist by Race 2010'!D13</f>
        <v>562</v>
      </c>
      <c r="E13" s="19">
        <f>'Congressional Dist by Race 2020'!E13-'Congressional Dist by Race 2010'!E13</f>
        <v>-395</v>
      </c>
      <c r="F13" s="19">
        <f>'Congressional Dist by Race 2020'!F13-'Congressional Dist by Race 2010'!F13</f>
        <v>871</v>
      </c>
      <c r="G13" s="19">
        <f>'Congressional Dist by Race 2020'!G13-'Congressional Dist by Race 2010'!G13</f>
        <v>-36</v>
      </c>
      <c r="H13" s="19">
        <f>'Congressional Dist by Race 2020'!H13-'Congressional Dist by Race 2010'!H13</f>
        <v>2317</v>
      </c>
      <c r="I13" s="19">
        <f>'Congressional Dist by Race 2020'!I13-'Congressional Dist by Race 2010'!I13</f>
        <v>28042</v>
      </c>
      <c r="J13" s="19">
        <f>'Congressional Dist by Race 2020'!J13-'Congressional Dist by Race 2010'!J13</f>
        <v>4036</v>
      </c>
      <c r="K13" s="19">
        <f>'Congressional Dist by Race 2020'!K13-'Congressional Dist by Race 2010'!K13</f>
        <v>30043</v>
      </c>
    </row>
    <row r="14" spans="1:14" s="8" customFormat="1" ht="2.25" customHeight="1" x14ac:dyDescent="0.2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</row>
    <row r="15" spans="1:14" s="8" customFormat="1" ht="12.75" x14ac:dyDescent="0.2">
      <c r="A15" s="6" t="s">
        <v>0</v>
      </c>
      <c r="B15" s="7">
        <f t="shared" ref="B15:K15" si="0">SUM(B6:B14)</f>
        <v>165986</v>
      </c>
      <c r="C15" s="7">
        <f t="shared" si="0"/>
        <v>-218435</v>
      </c>
      <c r="D15" s="7">
        <f t="shared" si="0"/>
        <v>6449</v>
      </c>
      <c r="E15" s="7">
        <f t="shared" si="0"/>
        <v>3142</v>
      </c>
      <c r="F15" s="7">
        <f t="shared" si="0"/>
        <v>35294</v>
      </c>
      <c r="G15" s="7">
        <f t="shared" si="0"/>
        <v>3469</v>
      </c>
      <c r="H15" s="7">
        <f t="shared" si="0"/>
        <v>47485</v>
      </c>
      <c r="I15" s="7">
        <f t="shared" si="0"/>
        <v>288582</v>
      </c>
      <c r="J15" s="7">
        <f t="shared" si="0"/>
        <v>90598</v>
      </c>
      <c r="K15" s="7">
        <f t="shared" si="0"/>
        <v>352827</v>
      </c>
    </row>
    <row r="16" spans="1:14" ht="6" customHeight="1" x14ac:dyDescent="0.25">
      <c r="A16" s="9"/>
      <c r="B16" s="10"/>
      <c r="C16" s="10"/>
    </row>
    <row r="17" spans="1:3" x14ac:dyDescent="0.25">
      <c r="A17" s="11" t="s">
        <v>24</v>
      </c>
      <c r="B17" s="12"/>
      <c r="C17" s="12"/>
    </row>
    <row r="18" spans="1:3" x14ac:dyDescent="0.25">
      <c r="A18" s="11" t="s">
        <v>26</v>
      </c>
      <c r="B18" s="12"/>
      <c r="C18" s="12"/>
    </row>
    <row r="19" spans="1:3" x14ac:dyDescent="0.25">
      <c r="A19" s="13" t="s">
        <v>25</v>
      </c>
    </row>
    <row r="21" spans="1:3" x14ac:dyDescent="0.25">
      <c r="A21" s="11"/>
      <c r="B21" s="12"/>
      <c r="C21" s="12"/>
    </row>
  </sheetData>
  <printOptions horizontalCentered="1"/>
  <pageMargins left="0.7" right="0.7" top="0.75" bottom="0.75" header="0.3" footer="0.3"/>
  <pageSetup scale="92" fitToHeight="0" orientation="landscape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workbookViewId="0">
      <pane ySplit="5" topLeftCell="A6" activePane="bottomLeft" state="frozenSplit"/>
      <selection pane="bottomLeft" activeCell="J37" sqref="J37"/>
    </sheetView>
  </sheetViews>
  <sheetFormatPr defaultRowHeight="15" x14ac:dyDescent="0.25"/>
  <cols>
    <col min="1" max="1" width="21.7109375" style="13" customWidth="1"/>
    <col min="2" max="2" width="13.85546875" style="21" bestFit="1" customWidth="1"/>
    <col min="3" max="9" width="10.7109375" style="21" customWidth="1"/>
    <col min="10" max="10" width="10.5703125" style="21" bestFit="1" customWidth="1"/>
    <col min="11" max="11" width="10.7109375" style="22" customWidth="1"/>
    <col min="12" max="16384" width="9.140625" style="23"/>
  </cols>
  <sheetData>
    <row r="1" spans="1:14" s="15" customFormat="1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4"/>
    </row>
    <row r="2" spans="1:14" s="15" customFormat="1" ht="21" x14ac:dyDescent="0.35">
      <c r="A2" s="1" t="s">
        <v>21</v>
      </c>
      <c r="B2" s="1"/>
      <c r="C2" s="1"/>
      <c r="D2" s="1"/>
      <c r="E2" s="1"/>
      <c r="F2" s="1"/>
      <c r="G2" s="1"/>
      <c r="H2" s="1"/>
      <c r="I2" s="1"/>
      <c r="J2" s="1"/>
      <c r="K2" s="14"/>
    </row>
    <row r="3" spans="1:14" s="15" customFormat="1" ht="21" x14ac:dyDescent="0.35">
      <c r="A3" s="1" t="s">
        <v>8</v>
      </c>
      <c r="B3" s="1"/>
      <c r="C3" s="1"/>
      <c r="D3" s="1"/>
      <c r="E3" s="1"/>
      <c r="F3" s="1"/>
      <c r="G3" s="1"/>
      <c r="H3" s="1"/>
      <c r="I3" s="1"/>
      <c r="J3" s="1"/>
      <c r="K3" s="14"/>
    </row>
    <row r="4" spans="1:14" ht="18.75" x14ac:dyDescent="0.3">
      <c r="A4" s="24"/>
      <c r="B4" s="24"/>
      <c r="C4" s="24"/>
    </row>
    <row r="5" spans="1:14" s="18" customFormat="1" ht="75.75" customHeight="1" x14ac:dyDescent="0.25">
      <c r="A5" s="2" t="s">
        <v>18</v>
      </c>
      <c r="B5" s="16" t="s">
        <v>9</v>
      </c>
      <c r="C5" s="16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16" t="s">
        <v>7</v>
      </c>
      <c r="J5" s="16" t="s">
        <v>28</v>
      </c>
      <c r="K5" s="17" t="s">
        <v>27</v>
      </c>
    </row>
    <row r="6" spans="1:14" s="8" customFormat="1" ht="12.75" x14ac:dyDescent="0.2">
      <c r="A6" s="3" t="s">
        <v>10</v>
      </c>
      <c r="B6" s="25">
        <f>'Cong Dist  by Race - Num Change'!B6/'Congressional Dist by Race 2010'!B6</f>
        <v>-4.5243489318956581E-2</v>
      </c>
      <c r="C6" s="25">
        <f>'Cong Dist  by Race - Num Change'!C6/'Congressional Dist by Race 2010'!C6</f>
        <v>-0.16287871906206663</v>
      </c>
      <c r="D6" s="25">
        <f>'Cong Dist  by Race - Num Change'!D6/'Congressional Dist by Race 2010'!D6</f>
        <v>-5.1299973552541386E-2</v>
      </c>
      <c r="E6" s="25">
        <f>'Cong Dist  by Race - Num Change'!E6/'Congressional Dist by Race 2010'!E6</f>
        <v>0.19652551574375679</v>
      </c>
      <c r="F6" s="25">
        <f>'Cong Dist  by Race - Num Change'!F6/'Congressional Dist by Race 2010'!F6</f>
        <v>0.32586705202312138</v>
      </c>
      <c r="G6" s="25">
        <f>'Cong Dist  by Race - Num Change'!G6/'Congressional Dist by Race 2010'!G6</f>
        <v>0.17874396135265699</v>
      </c>
      <c r="H6" s="25">
        <f>'Cong Dist  by Race - Num Change'!H6/'Congressional Dist by Race 2010'!H6</f>
        <v>0.97661730319563522</v>
      </c>
      <c r="I6" s="25">
        <f>'Cong Dist  by Race - Num Change'!I6/'Congressional Dist by Race 2010'!I6</f>
        <v>1.3470642307250373</v>
      </c>
      <c r="J6" s="25">
        <f>'Cong Dist  by Race - Num Change'!J6/'Congressional Dist by Race 2010'!J6</f>
        <v>0.42701658913367857</v>
      </c>
      <c r="K6" s="25">
        <f>'Cong Dist  by Race - Num Change'!K6/'Congressional Dist by Race 2010'!K6</f>
        <v>3.5054929177017836E-2</v>
      </c>
      <c r="M6" s="29"/>
      <c r="N6" s="29"/>
    </row>
    <row r="7" spans="1:14" s="8" customFormat="1" ht="12.75" x14ac:dyDescent="0.2">
      <c r="A7" s="3" t="s">
        <v>11</v>
      </c>
      <c r="B7" s="25">
        <f>'Cong Dist  by Race - Num Change'!B7/'Congressional Dist by Race 2010'!B7</f>
        <v>3.8841007939985253E-2</v>
      </c>
      <c r="C7" s="25">
        <f>'Cong Dist  by Race - Num Change'!C7/'Congressional Dist by Race 2010'!C7</f>
        <v>-4.5237210857877706E-2</v>
      </c>
      <c r="D7" s="25">
        <f>'Cong Dist  by Race - Num Change'!D7/'Congressional Dist by Race 2010'!D7</f>
        <v>0.29597461828276822</v>
      </c>
      <c r="E7" s="25">
        <f>'Cong Dist  by Race - Num Change'!E7/'Congressional Dist by Race 2010'!E7</f>
        <v>0.15003695491500368</v>
      </c>
      <c r="F7" s="25">
        <f>'Cong Dist  by Race - Num Change'!F7/'Congressional Dist by Race 2010'!F7</f>
        <v>0.42955490423284032</v>
      </c>
      <c r="G7" s="25">
        <f>'Cong Dist  by Race - Num Change'!G7/'Congressional Dist by Race 2010'!G7</f>
        <v>6.363636363636363E-2</v>
      </c>
      <c r="H7" s="25">
        <f>'Cong Dist  by Race - Num Change'!H7/'Congressional Dist by Race 2010'!H7</f>
        <v>0.76055476239037323</v>
      </c>
      <c r="I7" s="25">
        <f>'Cong Dist  by Race - Num Change'!I7/'Congressional Dist by Race 2010'!I7</f>
        <v>3.01106979888457</v>
      </c>
      <c r="J7" s="25">
        <f>'Cong Dist  by Race - Num Change'!J7/'Congressional Dist by Race 2010'!J7</f>
        <v>0.52794855885836767</v>
      </c>
      <c r="K7" s="25">
        <f>'Cong Dist  by Race - Num Change'!K7/'Congressional Dist by Race 2010'!K7</f>
        <v>0.64512534818941503</v>
      </c>
    </row>
    <row r="8" spans="1:14" s="8" customFormat="1" ht="12.75" x14ac:dyDescent="0.2">
      <c r="A8" s="3" t="s">
        <v>12</v>
      </c>
      <c r="B8" s="25">
        <f>'Cong Dist  by Race - Num Change'!B8/'Congressional Dist by Race 2010'!B8</f>
        <v>7.4631152194385639E-2</v>
      </c>
      <c r="C8" s="25">
        <f>'Cong Dist  by Race - Num Change'!C8/'Congressional Dist by Race 2010'!C8</f>
        <v>1.0534756678193756E-2</v>
      </c>
      <c r="D8" s="25">
        <f>'Cong Dist  by Race - Num Change'!D8/'Congressional Dist by Race 2010'!D8</f>
        <v>0.17560711909514304</v>
      </c>
      <c r="E8" s="25">
        <f>'Cong Dist  by Race - Num Change'!E8/'Congressional Dist by Race 2010'!E8</f>
        <v>3.9672801635991822E-2</v>
      </c>
      <c r="F8" s="25">
        <f>'Cong Dist  by Race - Num Change'!F8/'Congressional Dist by Race 2010'!F8</f>
        <v>0.34142194744976817</v>
      </c>
      <c r="G8" s="25">
        <f>'Cong Dist  by Race - Num Change'!G8/'Congressional Dist by Race 2010'!G8</f>
        <v>0.38348082595870209</v>
      </c>
      <c r="H8" s="25">
        <f>'Cong Dist  by Race - Num Change'!H8/'Congressional Dist by Race 2010'!H8</f>
        <v>0.77307110438729199</v>
      </c>
      <c r="I8" s="25">
        <f>'Cong Dist  by Race - Num Change'!I8/'Congressional Dist by Race 2010'!I8</f>
        <v>3.2361610968294774</v>
      </c>
      <c r="J8" s="25">
        <f>'Cong Dist  by Race - Num Change'!J8/'Congressional Dist by Race 2010'!J8</f>
        <v>0.53856324371970032</v>
      </c>
      <c r="K8" s="25">
        <f>'Cong Dist  by Race - Num Change'!K8/'Congressional Dist by Race 2010'!K8</f>
        <v>0.77606086619872405</v>
      </c>
    </row>
    <row r="9" spans="1:14" s="8" customFormat="1" ht="12.75" x14ac:dyDescent="0.2">
      <c r="A9" s="3" t="s">
        <v>13</v>
      </c>
      <c r="B9" s="25">
        <f>'Cong Dist  by Race - Num Change'!B9/'Congressional Dist by Race 2010'!B9</f>
        <v>3.8205167936565608E-2</v>
      </c>
      <c r="C9" s="25">
        <f>'Cong Dist  by Race - Num Change'!C9/'Congressional Dist by Race 2010'!C9</f>
        <v>-2.8362997717135428E-2</v>
      </c>
      <c r="D9" s="25">
        <f>'Cong Dist  by Race - Num Change'!D9/'Congressional Dist by Race 2010'!D9</f>
        <v>0.12253079247036951</v>
      </c>
      <c r="E9" s="25">
        <f>'Cong Dist  by Race - Num Change'!E9/'Congressional Dist by Race 2010'!E9</f>
        <v>2.9913473423980222E-2</v>
      </c>
      <c r="F9" s="25">
        <f>'Cong Dist  by Race - Num Change'!F9/'Congressional Dist by Race 2010'!F9</f>
        <v>0.25068119891008173</v>
      </c>
      <c r="G9" s="25">
        <f>'Cong Dist  by Race - Num Change'!G9/'Congressional Dist by Race 2010'!G9</f>
        <v>0.56431535269709543</v>
      </c>
      <c r="H9" s="25">
        <f>'Cong Dist  by Race - Num Change'!H9/'Congressional Dist by Race 2010'!H9</f>
        <v>0.61958041958041954</v>
      </c>
      <c r="I9" s="25">
        <f>'Cong Dist  by Race - Num Change'!I9/'Congressional Dist by Race 2010'!I9</f>
        <v>2.0739054290718038</v>
      </c>
      <c r="J9" s="25">
        <f>'Cong Dist  by Race - Num Change'!J9/'Congressional Dist by Race 2010'!J9</f>
        <v>0.40855694324224062</v>
      </c>
      <c r="K9" s="25">
        <f>'Cong Dist  by Race - Num Change'!K9/'Congressional Dist by Race 2010'!K9</f>
        <v>0.51590435762328013</v>
      </c>
    </row>
    <row r="10" spans="1:14" s="8" customFormat="1" ht="12.75" x14ac:dyDescent="0.2">
      <c r="A10" s="3" t="s">
        <v>14</v>
      </c>
      <c r="B10" s="25">
        <f>'Cong Dist  by Race - Num Change'!B10/'Congressional Dist by Race 2010'!B10</f>
        <v>5.3016499780929073E-2</v>
      </c>
      <c r="C10" s="25">
        <f>'Cong Dist  by Race - Num Change'!C10/'Congressional Dist by Race 2010'!C10</f>
        <v>-5.1226985526269801E-2</v>
      </c>
      <c r="D10" s="25">
        <f>'Cong Dist  by Race - Num Change'!D10/'Congressional Dist by Race 2010'!D10</f>
        <v>-3.0832164988498631E-3</v>
      </c>
      <c r="E10" s="25">
        <f>'Cong Dist  by Race - Num Change'!E10/'Congressional Dist by Race 2010'!E10</f>
        <v>0.29273944387229661</v>
      </c>
      <c r="F10" s="25">
        <f>'Cong Dist  by Race - Num Change'!F10/'Congressional Dist by Race 2010'!F10</f>
        <v>0.38293418187908224</v>
      </c>
      <c r="G10" s="25">
        <f>'Cong Dist  by Race - Num Change'!G10/'Congressional Dist by Race 2010'!G10</f>
        <v>0.31309297912713474</v>
      </c>
      <c r="H10" s="25">
        <f>'Cong Dist  by Race - Num Change'!H10/'Congressional Dist by Race 2010'!H10</f>
        <v>0.43370353176445381</v>
      </c>
      <c r="I10" s="25">
        <f>'Cong Dist  by Race - Num Change'!I10/'Congressional Dist by Race 2010'!I10</f>
        <v>2.0975822641180066</v>
      </c>
      <c r="J10" s="25">
        <f>'Cong Dist  by Race - Num Change'!J10/'Congressional Dist by Race 2010'!J10</f>
        <v>0.37176346255464282</v>
      </c>
      <c r="K10" s="25">
        <f>'Cong Dist  by Race - Num Change'!K10/'Congressional Dist by Race 2010'!K10</f>
        <v>0.21962606067115742</v>
      </c>
    </row>
    <row r="11" spans="1:14" s="8" customFormat="1" ht="12.75" x14ac:dyDescent="0.2">
      <c r="A11" s="3" t="s">
        <v>15</v>
      </c>
      <c r="B11" s="25">
        <f>'Cong Dist  by Race - Num Change'!B11/'Congressional Dist by Race 2010'!B11</f>
        <v>4.3265171997392521E-2</v>
      </c>
      <c r="C11" s="25">
        <f>'Cong Dist  by Race - Num Change'!C11/'Congressional Dist by Race 2010'!C11</f>
        <v>-2.6652920842106489E-2</v>
      </c>
      <c r="D11" s="25">
        <f>'Cong Dist  by Race - Num Change'!D11/'Congressional Dist by Race 2010'!D11</f>
        <v>0.21097872043048324</v>
      </c>
      <c r="E11" s="25">
        <f>'Cong Dist  by Race - Num Change'!E11/'Congressional Dist by Race 2010'!E11</f>
        <v>0.13456189151599443</v>
      </c>
      <c r="F11" s="25">
        <f>'Cong Dist  by Race - Num Change'!F11/'Congressional Dist by Race 2010'!F11</f>
        <v>0.35699373695198328</v>
      </c>
      <c r="G11" s="25">
        <f>'Cong Dist  by Race - Num Change'!G11/'Congressional Dist by Race 2010'!G11</f>
        <v>0.90087145969498905</v>
      </c>
      <c r="H11" s="25">
        <f>'Cong Dist  by Race - Num Change'!H11/'Congressional Dist by Race 2010'!H11</f>
        <v>0.55758835758835756</v>
      </c>
      <c r="I11" s="25">
        <f>'Cong Dist  by Race - Num Change'!I11/'Congressional Dist by Race 2010'!I11</f>
        <v>2.5910865091192958</v>
      </c>
      <c r="J11" s="25">
        <f>'Cong Dist  by Race - Num Change'!J11/'Congressional Dist by Race 2010'!J11</f>
        <v>0.41871921182266009</v>
      </c>
      <c r="K11" s="25">
        <f>'Cong Dist  by Race - Num Change'!K11/'Congressional Dist by Race 2010'!K11</f>
        <v>0.60602745435128025</v>
      </c>
    </row>
    <row r="12" spans="1:14" s="8" customFormat="1" ht="12.75" x14ac:dyDescent="0.2">
      <c r="A12" s="3" t="s">
        <v>16</v>
      </c>
      <c r="B12" s="25">
        <f>'Cong Dist  by Race - Num Change'!B12/'Congressional Dist by Race 2010'!B12</f>
        <v>5.8511974096198849E-2</v>
      </c>
      <c r="C12" s="25">
        <f>'Cong Dist  by Race - Num Change'!C12/'Congressional Dist by Race 2010'!C12</f>
        <v>-2.4309282825178531E-2</v>
      </c>
      <c r="D12" s="25">
        <f>'Cong Dist  by Race - Num Change'!D12/'Congressional Dist by Race 2010'!D12</f>
        <v>0.28496172524487612</v>
      </c>
      <c r="E12" s="25">
        <f>'Cong Dist  by Race - Num Change'!E12/'Congressional Dist by Race 2010'!E12</f>
        <v>0.16148089799133516</v>
      </c>
      <c r="F12" s="25">
        <f>'Cong Dist  by Race - Num Change'!F12/'Congressional Dist by Race 2010'!F12</f>
        <v>0.39387308533916848</v>
      </c>
      <c r="G12" s="25">
        <f>'Cong Dist  by Race - Num Change'!G12/'Congressional Dist by Race 2010'!G12</f>
        <v>0.94137022397891967</v>
      </c>
      <c r="H12" s="25">
        <f>'Cong Dist  by Race - Num Change'!H12/'Congressional Dist by Race 2010'!H12</f>
        <v>0.53117734094271829</v>
      </c>
      <c r="I12" s="25">
        <f>'Cong Dist  by Race - Num Change'!I12/'Congressional Dist by Race 2010'!I12</f>
        <v>2.3764173571740077</v>
      </c>
      <c r="J12" s="25">
        <f>'Cong Dist  by Race - Num Change'!J12/'Congressional Dist by Race 2010'!J12</f>
        <v>0.47458991024450636</v>
      </c>
      <c r="K12" s="25">
        <f>'Cong Dist  by Race - Num Change'!K12/'Congressional Dist by Race 2010'!K12</f>
        <v>0.75831821326476001</v>
      </c>
    </row>
    <row r="13" spans="1:14" s="8" customFormat="1" ht="12.75" x14ac:dyDescent="0.2">
      <c r="A13" s="3" t="s">
        <v>17</v>
      </c>
      <c r="B13" s="25">
        <f>'Cong Dist  by Race - Num Change'!B13/'Congressional Dist by Race 2010'!B13</f>
        <v>-3.9503563909935133E-2</v>
      </c>
      <c r="C13" s="25">
        <f>'Cong Dist  by Race - Num Change'!C13/'Congressional Dist by Race 2010'!C13</f>
        <v>-8.8063821484832286E-2</v>
      </c>
      <c r="D13" s="25">
        <f>'Cong Dist  by Race - Num Change'!D13/'Congressional Dist by Race 2010'!D13</f>
        <v>1.6712760579296399E-2</v>
      </c>
      <c r="E13" s="25">
        <f>'Cong Dist  by Race - Num Change'!E13/'Congressional Dist by Race 2010'!E13</f>
        <v>-0.1191913095956548</v>
      </c>
      <c r="F13" s="25">
        <f>'Cong Dist  by Race - Num Change'!F13/'Congressional Dist by Race 2010'!F13</f>
        <v>0.20218198700092851</v>
      </c>
      <c r="G13" s="25">
        <f>'Cong Dist  by Race - Num Change'!G13/'Congressional Dist by Race 2010'!G13</f>
        <v>-0.15789473684210525</v>
      </c>
      <c r="H13" s="25">
        <f>'Cong Dist  by Race - Num Change'!H13/'Congressional Dist by Race 2010'!H13</f>
        <v>0.57794961336991768</v>
      </c>
      <c r="I13" s="25">
        <f>'Cong Dist  by Race - Num Change'!I13/'Congressional Dist by Race 2010'!I13</f>
        <v>2.5037500000000001</v>
      </c>
      <c r="J13" s="25">
        <f>'Cong Dist  by Race - Num Change'!J13/'Congressional Dist by Race 2010'!J13</f>
        <v>0.33407830477609468</v>
      </c>
      <c r="K13" s="25">
        <f>'Cong Dist  by Race - Num Change'!K13/'Congressional Dist by Race 2010'!K13</f>
        <v>0.47414106024020325</v>
      </c>
    </row>
    <row r="14" spans="1:14" s="8" customFormat="1" ht="2.25" customHeight="1" x14ac:dyDescent="0.2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</row>
    <row r="15" spans="1:14" s="8" customFormat="1" ht="12.75" x14ac:dyDescent="0.2">
      <c r="A15" s="6" t="s">
        <v>0</v>
      </c>
      <c r="B15" s="26">
        <f>'Cong Dist  by Race - Num Change'!B15/'Congressional Dist by Race 2010'!B15</f>
        <v>2.771548225583648E-2</v>
      </c>
      <c r="C15" s="26">
        <f>'Cong Dist  by Race - Num Change'!C15/'Congressional Dist by Race 2010'!C15</f>
        <v>-4.4050238264730972E-2</v>
      </c>
      <c r="D15" s="26">
        <f>'Cong Dist  by Race - Num Change'!D15/'Congressional Dist by Race 2010'!D15</f>
        <v>9.3006687424555552E-3</v>
      </c>
      <c r="E15" s="26">
        <f>'Cong Dist  by Race - Num Change'!E15/'Congressional Dist by Race 2010'!E15</f>
        <v>0.11477206312098188</v>
      </c>
      <c r="F15" s="26">
        <f>'Cong Dist  by Race - Num Change'!F15/'Congressional Dist by Race 2010'!F15</f>
        <v>0.35983809630618968</v>
      </c>
      <c r="G15" s="26">
        <f>'Cong Dist  by Race - Num Change'!G15/'Congressional Dist by Race 2010'!G15</f>
        <v>0.55406484587126659</v>
      </c>
      <c r="H15" s="26">
        <f>'Cong Dist  by Race - Num Change'!H15/'Congressional Dist by Race 2010'!H15</f>
        <v>0.59019103371987525</v>
      </c>
      <c r="I15" s="26">
        <f>'Cong Dist  by Race - Num Change'!I15/'Congressional Dist by Race 2010'!I15</f>
        <v>2.3162719020138214</v>
      </c>
      <c r="J15" s="26">
        <f>'Cong Dist  by Race - Num Change'!J15/'Congressional Dist by Race 2010'!J15</f>
        <v>0.42640372758507084</v>
      </c>
      <c r="K15" s="26">
        <f>'Cong Dist  by Race - Num Change'!K15/'Congressional Dist by Race 2010'!K15</f>
        <v>0.30999254071635479</v>
      </c>
    </row>
    <row r="16" spans="1:14" ht="6" customHeight="1" x14ac:dyDescent="0.25">
      <c r="A16" s="9"/>
      <c r="B16" s="10"/>
      <c r="C16" s="10"/>
    </row>
    <row r="17" spans="1:3" x14ac:dyDescent="0.25">
      <c r="A17" s="11" t="s">
        <v>24</v>
      </c>
      <c r="B17" s="12"/>
      <c r="C17" s="12"/>
    </row>
    <row r="18" spans="1:3" x14ac:dyDescent="0.25">
      <c r="A18" s="11" t="s">
        <v>26</v>
      </c>
      <c r="B18" s="12"/>
      <c r="C18" s="12"/>
    </row>
    <row r="19" spans="1:3" x14ac:dyDescent="0.25">
      <c r="A19" s="13" t="s">
        <v>25</v>
      </c>
    </row>
  </sheetData>
  <printOptions horizontalCentered="1"/>
  <pageMargins left="0.7" right="0.7" top="0.75" bottom="0.75" header="0.3" footer="0.3"/>
  <pageSetup scale="93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Congressional Dist by Race 2010</vt:lpstr>
      <vt:lpstr>Congressional Dist by Race 2020</vt:lpstr>
      <vt:lpstr>Cong Dist by Race Percent 2020</vt:lpstr>
      <vt:lpstr>Cong Dist  by Race - Num Change</vt:lpstr>
      <vt:lpstr>Cong Dist by Race Pct Chng</vt:lpstr>
      <vt:lpstr>'Cong Dist  by Race - Num Change'!Print_Area</vt:lpstr>
      <vt:lpstr>'Cong Dist by Race Pct Chng'!Print_Area</vt:lpstr>
      <vt:lpstr>'Cong Dist by Race Percent 2020'!Print_Area</vt:lpstr>
      <vt:lpstr>'Congressional Dist by Race 2010'!Print_Area</vt:lpstr>
      <vt:lpstr>'Congressional Dist by Race 2020'!Print_Area</vt:lpstr>
      <vt:lpstr>'Cong Dist  by Race - Num Change'!Print_Titles</vt:lpstr>
      <vt:lpstr>'Cong Dist by Race Pct Chng'!Print_Titles</vt:lpstr>
      <vt:lpstr>'Cong Dist by Race Percent 2020'!Print_Titles</vt:lpstr>
      <vt:lpstr>'Congressional Dist by Race 2010'!Print_Titles</vt:lpstr>
      <vt:lpstr>'Congressional Dist by Race 2020'!Print_Titles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HesseM</dc:creator>
  <cp:lastModifiedBy>Hesser, Matt</cp:lastModifiedBy>
  <cp:lastPrinted>2021-08-24T16:19:36Z</cp:lastPrinted>
  <dcterms:created xsi:type="dcterms:W3CDTF">2011-02-24T21:19:25Z</dcterms:created>
  <dcterms:modified xsi:type="dcterms:W3CDTF">2021-08-24T22:35:03Z</dcterms:modified>
</cp:coreProperties>
</file>