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EXBUD\FY21 Budget\DESE_DHEWD_Accessible_Excel\"/>
    </mc:Choice>
  </mc:AlternateContent>
  <bookViews>
    <workbookView xWindow="-180" yWindow="45" windowWidth="9720" windowHeight="7320"/>
  </bookViews>
  <sheets>
    <sheet name="Main" sheetId="1" r:id="rId1"/>
    <sheet name="Higher Ed Coordination" sheetId="4" r:id="rId2"/>
    <sheet name="Proprietary School Regulation" sheetId="5" r:id="rId3"/>
    <sheet name="Midwest Higher Ed Compact" sheetId="6" r:id="rId4"/>
    <sheet name="Federal Education Programs" sheetId="7" r:id="rId5"/>
    <sheet name="Financial Aid" sheetId="8" r:id="rId6"/>
    <sheet name="Workforce Development" sheetId="15" r:id="rId7"/>
    <sheet name="Higher Ed Initiatives" sheetId="9" r:id="rId8"/>
    <sheet name="Public Community Colleges" sheetId="10" r:id="rId9"/>
    <sheet name="Technical College" sheetId="11" r:id="rId10"/>
    <sheet name="Four-Year Institutions" sheetId="12" r:id="rId11"/>
    <sheet name="UM Related" sheetId="13" r:id="rId12"/>
  </sheets>
  <definedNames>
    <definedName name="ColumnTitle1">Main!$A$1</definedName>
    <definedName name="ColumnTitle10">'Technical College'!$A$1</definedName>
    <definedName name="ColumnTitle11">'Four-Year Institutions'!$A$1</definedName>
    <definedName name="ColumnTitle12">'UM Related'!$A$1</definedName>
    <definedName name="ColumnTitle2">'Higher Ed Coordination'!$A$1</definedName>
    <definedName name="ColumnTitle3">'Proprietary School Regulation'!$A$1</definedName>
    <definedName name="ColumnTitle4">'Midwest Higher Ed Compact'!$A$1</definedName>
    <definedName name="ColumnTitle5">'Federal Education Programs'!$A$1</definedName>
    <definedName name="ColumnTitle6">'Financial Aid'!$A$1</definedName>
    <definedName name="ColumnTitle7">'Workforce Development'!$A$1</definedName>
    <definedName name="ColumnTitle8">'Higher Ed Initiatives'!$A$1</definedName>
    <definedName name="ColumnTitle9">'Public Community Colleges'!$A$1</definedName>
  </definedNames>
  <calcPr calcId="162913"/>
</workbook>
</file>

<file path=xl/calcChain.xml><?xml version="1.0" encoding="utf-8"?>
<calcChain xmlns="http://schemas.openxmlformats.org/spreadsheetml/2006/main">
  <c r="F10" i="4" l="1"/>
  <c r="F5" i="4"/>
  <c r="F19" i="1"/>
  <c r="F15" i="13" l="1"/>
  <c r="F8" i="12"/>
  <c r="F10" i="15"/>
  <c r="F13" i="15"/>
  <c r="F19" i="8"/>
  <c r="F8" i="5"/>
  <c r="F16" i="15" l="1"/>
  <c r="D16" i="15"/>
  <c r="D10" i="4" l="1"/>
  <c r="D5" i="4" l="1"/>
  <c r="C19" i="1"/>
  <c r="D14" i="15"/>
  <c r="D13" i="15"/>
  <c r="C10" i="4"/>
  <c r="C5" i="4"/>
  <c r="D9" i="9" l="1"/>
  <c r="F9" i="9"/>
  <c r="C9" i="9"/>
  <c r="E19" i="1" l="1"/>
  <c r="D15" i="13" l="1"/>
  <c r="C15" i="13"/>
  <c r="D8" i="12"/>
  <c r="C8" i="12"/>
  <c r="D10" i="15"/>
  <c r="D19" i="8"/>
  <c r="C19" i="8"/>
  <c r="C7" i="4" l="1"/>
  <c r="D7" i="4"/>
  <c r="F7" i="4" l="1"/>
  <c r="F11" i="15" l="1"/>
  <c r="D11" i="15"/>
  <c r="C11" i="15"/>
  <c r="F18" i="10" l="1"/>
  <c r="D18" i="10"/>
  <c r="C18" i="10"/>
  <c r="F17" i="1" l="1"/>
  <c r="E17" i="1"/>
  <c r="C17" i="1"/>
  <c r="B17" i="1"/>
  <c r="F13" i="13" l="1"/>
  <c r="D13" i="13"/>
  <c r="C13" i="13"/>
  <c r="F28" i="1"/>
  <c r="E28" i="1"/>
  <c r="C28" i="1"/>
  <c r="B28" i="1"/>
  <c r="F15" i="12"/>
  <c r="D15" i="12"/>
  <c r="C15" i="12"/>
  <c r="F17" i="8"/>
  <c r="D17" i="8"/>
  <c r="C17" i="8"/>
  <c r="F8" i="7"/>
  <c r="D8" i="7"/>
  <c r="C8" i="7"/>
  <c r="F7" i="5"/>
  <c r="D7" i="5"/>
  <c r="C7" i="5"/>
</calcChain>
</file>

<file path=xl/sharedStrings.xml><?xml version="1.0" encoding="utf-8"?>
<sst xmlns="http://schemas.openxmlformats.org/spreadsheetml/2006/main" count="217" uniqueCount="90">
  <si>
    <t>EXPENDITURE</t>
  </si>
  <si>
    <t>APPROPRIATION</t>
  </si>
  <si>
    <t>REQUEST</t>
  </si>
  <si>
    <t>GOVERNOR</t>
  </si>
  <si>
    <t>RECOMMENDS</t>
  </si>
  <si>
    <t>Total Full-time Equivalent Employees</t>
  </si>
  <si>
    <t>General Revenue Fund</t>
  </si>
  <si>
    <t>Federal Funds</t>
  </si>
  <si>
    <t>Other Funds</t>
  </si>
  <si>
    <t>DEPARTMENTAL TOTAL</t>
  </si>
  <si>
    <t>Higher Education Coordination</t>
  </si>
  <si>
    <t>Proprietary School Regulation</t>
  </si>
  <si>
    <t>Federal Education Programs</t>
  </si>
  <si>
    <t>Financial Aid</t>
  </si>
  <si>
    <t>Community Colleges</t>
  </si>
  <si>
    <t>Four-Year Colleges and Universities</t>
  </si>
  <si>
    <t>University of Missouri - Related Programs</t>
  </si>
  <si>
    <t>Lottery Proceeds Fund</t>
  </si>
  <si>
    <t>Midwestern Higher Education Compact</t>
  </si>
  <si>
    <t>Technical Colleges</t>
  </si>
  <si>
    <t>Higher Education Initiatives</t>
  </si>
  <si>
    <t>TOTAL</t>
  </si>
  <si>
    <t>Proprietary School Bond</t>
  </si>
  <si>
    <t>Improving Teacher Quality State Grants Program</t>
  </si>
  <si>
    <t>Federal Grants and Donations</t>
  </si>
  <si>
    <t>Other Grants and Donations</t>
  </si>
  <si>
    <t>GRANTS AND SCHOLARSHIPS</t>
  </si>
  <si>
    <t>Administration</t>
  </si>
  <si>
    <t>Academic Scholarship Program</t>
  </si>
  <si>
    <t>Access Missouri Financial Assistance Program</t>
  </si>
  <si>
    <t>A+ Schools Scholarship Program</t>
  </si>
  <si>
    <t>Advanced Placement Grants</t>
  </si>
  <si>
    <t>Public Service Survivor Grant Program</t>
  </si>
  <si>
    <t>Marguerite Ross Barnett Scholarship Program</t>
  </si>
  <si>
    <t>Veteran's Survivors Grant Program</t>
  </si>
  <si>
    <t>Minority and Underrepresented Environmental Literacy Program</t>
  </si>
  <si>
    <t>Crowder College</t>
  </si>
  <si>
    <t>East Central College</t>
  </si>
  <si>
    <t>Jefferson College</t>
  </si>
  <si>
    <t>Metropolitan Community College</t>
  </si>
  <si>
    <t>Mineral Area College</t>
  </si>
  <si>
    <t>Moberly Area Community College</t>
  </si>
  <si>
    <t>North Central Missouri College</t>
  </si>
  <si>
    <t>Ozarks Technical Community College</t>
  </si>
  <si>
    <t>St. Charles Community College</t>
  </si>
  <si>
    <t>St. Louis Community College</t>
  </si>
  <si>
    <t>State Fair Community College</t>
  </si>
  <si>
    <t>University of Central Missouri</t>
  </si>
  <si>
    <t>Southeast Missouri State University</t>
  </si>
  <si>
    <t>Missouri State University</t>
  </si>
  <si>
    <t>Lincoln University</t>
  </si>
  <si>
    <t>Truman State University</t>
  </si>
  <si>
    <t>Northwest Missouri State University</t>
  </si>
  <si>
    <t>Missouri Southern State University</t>
  </si>
  <si>
    <t>Missouri Western State University</t>
  </si>
  <si>
    <t>Harris-Stowe State University</t>
  </si>
  <si>
    <t>University of Missouri</t>
  </si>
  <si>
    <t>Missouri Telehealth Network</t>
  </si>
  <si>
    <t>Missouri Kidney Program</t>
  </si>
  <si>
    <t>State Historical Society</t>
  </si>
  <si>
    <t>Spinal Cord Injury Research</t>
  </si>
  <si>
    <t>State Seminary Investments</t>
  </si>
  <si>
    <t>State Seminary Income on Investments</t>
  </si>
  <si>
    <t>State Technical College of Missouri</t>
  </si>
  <si>
    <t>State Institutions Gift Trust Fund</t>
  </si>
  <si>
    <t>University of Missouri-St. Louis International Collaboration</t>
  </si>
  <si>
    <t>FY 2019</t>
  </si>
  <si>
    <t>Three Rivers College</t>
  </si>
  <si>
    <t>FY 2020</t>
  </si>
  <si>
    <t>State Legal Expense Fund Transfer</t>
  </si>
  <si>
    <t>Community College Workforce Development</t>
  </si>
  <si>
    <t>Institution Deferred Maintenance</t>
  </si>
  <si>
    <t>Workforce Programs</t>
  </si>
  <si>
    <t>Administrative Services</t>
  </si>
  <si>
    <t>Missouri Economic Research and Information Center</t>
  </si>
  <si>
    <t>Marketing</t>
  </si>
  <si>
    <t>Workforce Development</t>
  </si>
  <si>
    <t>Workforce Autism</t>
  </si>
  <si>
    <t>Missouri University of Science and Technology Project Lead the Way</t>
  </si>
  <si>
    <t>Fast-Track Workforce Incentive Grant Program</t>
  </si>
  <si>
    <t>MISSOURI STUDENT LOAN PROGRAM</t>
  </si>
  <si>
    <t>MO Excels Workforce Initiative</t>
  </si>
  <si>
    <t>FY 2021</t>
  </si>
  <si>
    <t>University of Missouri NextGen Precision Health Institute</t>
  </si>
  <si>
    <t>Healthy Families Trust Fund</t>
  </si>
  <si>
    <t>Guaranty Agency Operating Fund</t>
  </si>
  <si>
    <t>Federal Student Loan Reserve Fund</t>
  </si>
  <si>
    <t>Special Employment Security Fund</t>
  </si>
  <si>
    <t>Crowder Nursing Program</t>
  </si>
  <si>
    <t>Missouri Southern State University STEM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</si>
</sst>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"/>
    <numFmt numFmtId="165" formatCode="_(* #,##0_);_(* \(#,##0\)"/>
    <numFmt numFmtId="166" formatCode="_(* #,##0.00_);_(* \(#,##0.00\)"/>
    <numFmt numFmtId="167" formatCode="0.0%"/>
  </numFmts>
  <fonts count="8" x14ac:knownFonts="1"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Arial"/>
      <family val="2"/>
    </font>
    <font>
      <u val="singleAccounting"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vertical="center" indent="2"/>
      <protection locked="0"/>
    </xf>
    <xf numFmtId="0" fontId="1" fillId="0" borderId="4" xfId="0" applyFont="1" applyBorder="1" applyAlignment="1" applyProtection="1">
      <alignment horizontal="left" vertical="center" indent="2"/>
      <protection locked="0"/>
    </xf>
    <xf numFmtId="166" fontId="1" fillId="0" borderId="0" xfId="0" applyNumberFormat="1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2"/>
      <protection locked="0"/>
    </xf>
    <xf numFmtId="166" fontId="1" fillId="0" borderId="7" xfId="0" applyNumberFormat="1" applyFont="1" applyBorder="1" applyAlignment="1" applyProtection="1"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7" fontId="1" fillId="0" borderId="0" xfId="1" applyNumberFormat="1" applyFo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 indent="2"/>
      <protection locked="0"/>
    </xf>
    <xf numFmtId="164" fontId="1" fillId="0" borderId="0" xfId="0" applyNumberFormat="1" applyFont="1" applyProtection="1"/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/>
    <xf numFmtId="41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 indent="2"/>
      <protection locked="0"/>
    </xf>
    <xf numFmtId="0" fontId="1" fillId="3" borderId="0" xfId="0" applyFont="1" applyFill="1" applyProtection="1"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166" fontId="4" fillId="4" borderId="2" xfId="0" applyNumberFormat="1" applyFont="1" applyFill="1" applyBorder="1" applyAlignment="1" applyProtection="1"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0" fontId="1" fillId="4" borderId="4" xfId="0" applyFont="1" applyFill="1" applyBorder="1" applyAlignment="1" applyProtection="1">
      <alignment horizontal="left" vertical="center" indent="2"/>
      <protection locked="0"/>
    </xf>
    <xf numFmtId="166" fontId="1" fillId="4" borderId="0" xfId="0" applyNumberFormat="1" applyFont="1" applyFill="1" applyBorder="1" applyAlignment="1" applyProtection="1"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protection locked="0"/>
    </xf>
    <xf numFmtId="0" fontId="1" fillId="4" borderId="11" xfId="0" applyFont="1" applyFill="1" applyBorder="1" applyAlignment="1" applyProtection="1">
      <alignment vertical="top"/>
      <protection locked="0"/>
    </xf>
    <xf numFmtId="0" fontId="4" fillId="4" borderId="9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indent="2"/>
      <protection locked="0"/>
    </xf>
    <xf numFmtId="0" fontId="4" fillId="3" borderId="0" xfId="0" applyFont="1" applyFill="1" applyProtection="1">
      <protection locked="0"/>
    </xf>
    <xf numFmtId="0" fontId="1" fillId="3" borderId="0" xfId="0" applyFont="1" applyFill="1" applyProtection="1"/>
    <xf numFmtId="0" fontId="1" fillId="2" borderId="7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4" fillId="4" borderId="10" xfId="0" applyFont="1" applyFill="1" applyBorder="1" applyAlignment="1" applyProtection="1">
      <alignment vertical="center"/>
      <protection locked="0"/>
    </xf>
    <xf numFmtId="166" fontId="4" fillId="4" borderId="10" xfId="0" applyNumberFormat="1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protection locked="0"/>
    </xf>
    <xf numFmtId="0" fontId="1" fillId="3" borderId="0" xfId="0" applyFont="1" applyFill="1" applyAlignment="1" applyProtection="1">
      <alignment vertical="top"/>
      <protection locked="0"/>
    </xf>
    <xf numFmtId="165" fontId="2" fillId="3" borderId="0" xfId="0" applyNumberFormat="1" applyFont="1" applyFill="1" applyAlignment="1" applyProtection="1">
      <alignment vertical="center"/>
      <protection locked="0"/>
    </xf>
    <xf numFmtId="0" fontId="1" fillId="3" borderId="0" xfId="0" applyNumberFormat="1" applyFont="1" applyFill="1" applyAlignment="1" applyProtection="1">
      <alignment vertical="center"/>
      <protection locked="0"/>
    </xf>
    <xf numFmtId="166" fontId="1" fillId="0" borderId="7" xfId="0" applyNumberFormat="1" applyFont="1" applyBorder="1" applyAlignment="1" applyProtection="1">
      <alignment vertical="center"/>
      <protection locked="0"/>
    </xf>
    <xf numFmtId="166" fontId="4" fillId="4" borderId="2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indent="2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indent="2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top"/>
      <protection locked="0"/>
    </xf>
    <xf numFmtId="166" fontId="1" fillId="0" borderId="0" xfId="0" applyNumberFormat="1" applyFont="1" applyBorder="1" applyAlignment="1" applyProtection="1">
      <alignment vertical="top"/>
      <protection locked="0"/>
    </xf>
    <xf numFmtId="165" fontId="6" fillId="0" borderId="0" xfId="0" applyNumberFormat="1" applyFont="1" applyFill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vertical="center"/>
      <protection locked="0"/>
    </xf>
    <xf numFmtId="164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165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44" fontId="1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164" fontId="4" fillId="3" borderId="0" xfId="0" applyNumberFormat="1" applyFont="1" applyFill="1" applyAlignment="1" applyProtection="1">
      <alignment vertical="center"/>
    </xf>
    <xf numFmtId="164" fontId="4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  <protection locked="0"/>
    </xf>
    <xf numFmtId="0" fontId="4" fillId="4" borderId="10" xfId="0" applyFont="1" applyFill="1" applyBorder="1" applyProtection="1">
      <protection locked="0"/>
    </xf>
    <xf numFmtId="166" fontId="4" fillId="4" borderId="10" xfId="0" applyNumberFormat="1" applyFont="1" applyFill="1" applyBorder="1" applyAlignment="1" applyProtection="1">
      <protection locked="0"/>
    </xf>
    <xf numFmtId="0" fontId="1" fillId="4" borderId="11" xfId="0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164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3" fontId="1" fillId="0" borderId="0" xfId="0" applyNumberFormat="1" applyFont="1" applyProtection="1">
      <protection locked="0"/>
    </xf>
    <xf numFmtId="165" fontId="2" fillId="3" borderId="0" xfId="0" applyNumberFormat="1" applyFont="1" applyFill="1" applyAlignment="1" applyProtection="1">
      <protection locked="0"/>
    </xf>
    <xf numFmtId="0" fontId="1" fillId="3" borderId="0" xfId="0" applyNumberFormat="1" applyFont="1" applyFill="1" applyAlignment="1" applyProtection="1">
      <protection locked="0"/>
    </xf>
    <xf numFmtId="165" fontId="6" fillId="3" borderId="0" xfId="0" applyNumberFormat="1" applyFont="1" applyFill="1" applyAlignment="1" applyProtection="1">
      <protection locked="0"/>
    </xf>
    <xf numFmtId="165" fontId="1" fillId="3" borderId="0" xfId="2" applyNumberFormat="1" applyFont="1" applyFill="1" applyAlignment="1" applyProtection="1">
      <alignment vertical="center"/>
      <protection locked="0"/>
    </xf>
    <xf numFmtId="44" fontId="1" fillId="0" borderId="0" xfId="0" applyNumberFormat="1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164" fontId="1" fillId="3" borderId="0" xfId="0" applyNumberFormat="1" applyFont="1" applyFill="1" applyBorder="1" applyAlignment="1" applyProtection="1">
      <alignment vertical="center"/>
      <protection locked="0"/>
    </xf>
    <xf numFmtId="165" fontId="1" fillId="0" borderId="12" xfId="0" applyNumberFormat="1" applyFont="1" applyFill="1" applyBorder="1" applyAlignment="1" applyProtection="1">
      <alignment vertical="center"/>
      <protection locked="0"/>
    </xf>
  </cellXfs>
  <cellStyles count="3">
    <cellStyle name="Comma" xfId="2" builtinId="3"/>
    <cellStyle name="Normal" xfId="0" builtinId="0"/>
    <cellStyle name="Percent" xfId="1" builtinId="5"/>
  </cellStyles>
  <dxfs count="27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zoomScaleNormal="100" workbookViewId="0">
      <pane ySplit="3" topLeftCell="A4" activePane="bottomLeft" state="frozen"/>
      <selection activeCell="E39" sqref="E39"/>
      <selection pane="bottomLeft"/>
    </sheetView>
  </sheetViews>
  <sheetFormatPr defaultColWidth="8.75" defaultRowHeight="14.25" x14ac:dyDescent="0.25"/>
  <cols>
    <col min="1" max="1" width="43.625" style="1" customWidth="1"/>
    <col min="2" max="3" width="13.625" style="1" customWidth="1"/>
    <col min="4" max="4" width="1.625" style="1" customWidth="1"/>
    <col min="5" max="6" width="13.625" style="1" customWidth="1"/>
    <col min="7" max="7" width="1.625" style="1" customWidth="1"/>
    <col min="8" max="16384" width="8.75" style="1"/>
  </cols>
  <sheetData>
    <row r="1" spans="1:8" ht="12" customHeight="1" x14ac:dyDescent="0.25">
      <c r="A1" s="14"/>
      <c r="B1" s="15"/>
      <c r="C1" s="15"/>
      <c r="D1" s="15"/>
      <c r="E1" s="15"/>
      <c r="F1" s="15" t="s">
        <v>82</v>
      </c>
      <c r="G1" s="16"/>
    </row>
    <row r="2" spans="1:8" ht="12" customHeight="1" x14ac:dyDescent="0.25">
      <c r="A2" s="17"/>
      <c r="B2" s="18" t="s">
        <v>66</v>
      </c>
      <c r="C2" s="18" t="s">
        <v>68</v>
      </c>
      <c r="D2" s="18"/>
      <c r="E2" s="18" t="s">
        <v>82</v>
      </c>
      <c r="F2" s="18" t="s">
        <v>3</v>
      </c>
      <c r="G2" s="19"/>
    </row>
    <row r="3" spans="1:8" ht="12" customHeight="1" thickBot="1" x14ac:dyDescent="0.3">
      <c r="A3" s="20"/>
      <c r="B3" s="21" t="s">
        <v>0</v>
      </c>
      <c r="C3" s="21" t="s">
        <v>1</v>
      </c>
      <c r="D3" s="21"/>
      <c r="E3" s="21" t="s">
        <v>2</v>
      </c>
      <c r="F3" s="21" t="s">
        <v>4</v>
      </c>
      <c r="G3" s="22"/>
    </row>
    <row r="4" spans="1:8" ht="12" customHeight="1" x14ac:dyDescent="0.25"/>
    <row r="5" spans="1:8" ht="12" customHeight="1" x14ac:dyDescent="0.25">
      <c r="A5" s="42" t="s">
        <v>10</v>
      </c>
      <c r="B5" s="85">
        <v>2993031</v>
      </c>
      <c r="C5" s="85">
        <v>21385972</v>
      </c>
      <c r="D5" s="42"/>
      <c r="E5" s="85">
        <v>21615789</v>
      </c>
      <c r="F5" s="85">
        <v>22575261</v>
      </c>
      <c r="H5" s="13"/>
    </row>
    <row r="6" spans="1:8" ht="12" customHeight="1" x14ac:dyDescent="0.25">
      <c r="A6" s="2" t="s">
        <v>11</v>
      </c>
      <c r="B6" s="86">
        <v>280764</v>
      </c>
      <c r="C6" s="86">
        <v>715042</v>
      </c>
      <c r="D6" s="86"/>
      <c r="E6" s="86">
        <v>718335</v>
      </c>
      <c r="F6" s="86">
        <v>720597</v>
      </c>
      <c r="H6" s="13"/>
    </row>
    <row r="7" spans="1:8" ht="12" customHeight="1" x14ac:dyDescent="0.25">
      <c r="A7" s="42" t="s">
        <v>18</v>
      </c>
      <c r="B7" s="87">
        <v>115000</v>
      </c>
      <c r="C7" s="87">
        <v>115000</v>
      </c>
      <c r="D7" s="87"/>
      <c r="E7" s="87">
        <v>115000</v>
      </c>
      <c r="F7" s="87">
        <v>115000</v>
      </c>
      <c r="H7" s="13"/>
    </row>
    <row r="8" spans="1:8" ht="12" customHeight="1" x14ac:dyDescent="0.25">
      <c r="A8" s="2" t="s">
        <v>12</v>
      </c>
      <c r="B8" s="86">
        <v>467900</v>
      </c>
      <c r="C8" s="86">
        <v>2000000</v>
      </c>
      <c r="D8" s="86"/>
      <c r="E8" s="86">
        <v>2000000</v>
      </c>
      <c r="F8" s="86">
        <v>2000000</v>
      </c>
      <c r="H8" s="13"/>
    </row>
    <row r="9" spans="1:8" ht="12" customHeight="1" x14ac:dyDescent="0.25">
      <c r="A9" s="42" t="s">
        <v>13</v>
      </c>
      <c r="B9" s="87">
        <v>220200290</v>
      </c>
      <c r="C9" s="87">
        <v>274865865</v>
      </c>
      <c r="D9" s="87"/>
      <c r="E9" s="87">
        <v>328439804</v>
      </c>
      <c r="F9" s="87">
        <v>284405934</v>
      </c>
      <c r="H9" s="13"/>
    </row>
    <row r="10" spans="1:8" ht="12" customHeight="1" x14ac:dyDescent="0.25">
      <c r="A10" s="75" t="s">
        <v>76</v>
      </c>
      <c r="B10" s="88">
        <v>0</v>
      </c>
      <c r="C10" s="88">
        <v>99813775</v>
      </c>
      <c r="D10" s="88"/>
      <c r="E10" s="88">
        <v>99257781</v>
      </c>
      <c r="F10" s="88">
        <v>100147557</v>
      </c>
      <c r="H10" s="13"/>
    </row>
    <row r="11" spans="1:8" ht="12" customHeight="1" x14ac:dyDescent="0.25">
      <c r="A11" s="42" t="s">
        <v>20</v>
      </c>
      <c r="B11" s="87">
        <v>194000</v>
      </c>
      <c r="C11" s="87">
        <v>2882500</v>
      </c>
      <c r="D11" s="87"/>
      <c r="E11" s="87">
        <v>250000</v>
      </c>
      <c r="F11" s="87">
        <v>250000</v>
      </c>
      <c r="H11" s="13"/>
    </row>
    <row r="12" spans="1:8" ht="12" customHeight="1" x14ac:dyDescent="0.25">
      <c r="A12" s="75" t="s">
        <v>14</v>
      </c>
      <c r="B12" s="88">
        <v>141163040</v>
      </c>
      <c r="C12" s="88">
        <v>143570515</v>
      </c>
      <c r="D12" s="88"/>
      <c r="E12" s="88">
        <v>149305010</v>
      </c>
      <c r="F12" s="88">
        <v>143570515</v>
      </c>
      <c r="H12" s="13"/>
    </row>
    <row r="13" spans="1:8" ht="12" customHeight="1" x14ac:dyDescent="0.25">
      <c r="A13" s="42" t="s">
        <v>19</v>
      </c>
      <c r="B13" s="87">
        <v>5364459</v>
      </c>
      <c r="C13" s="87">
        <v>6030371</v>
      </c>
      <c r="D13" s="87"/>
      <c r="E13" s="87">
        <v>6270181</v>
      </c>
      <c r="F13" s="87">
        <v>6030371</v>
      </c>
      <c r="H13" s="13"/>
    </row>
    <row r="14" spans="1:8" ht="12" customHeight="1" x14ac:dyDescent="0.25">
      <c r="A14" s="75" t="s">
        <v>15</v>
      </c>
      <c r="B14" s="88">
        <v>723655546</v>
      </c>
      <c r="C14" s="88">
        <v>762786651</v>
      </c>
      <c r="D14" s="88"/>
      <c r="E14" s="88">
        <v>794181766</v>
      </c>
      <c r="F14" s="88">
        <v>762786651</v>
      </c>
      <c r="H14" s="13"/>
    </row>
    <row r="15" spans="1:8" ht="12" customHeight="1" x14ac:dyDescent="0.25">
      <c r="A15" s="43" t="s">
        <v>16</v>
      </c>
      <c r="B15" s="87">
        <v>7490121</v>
      </c>
      <c r="C15" s="87">
        <v>22575810</v>
      </c>
      <c r="D15" s="89"/>
      <c r="E15" s="87">
        <v>23005810</v>
      </c>
      <c r="F15" s="87">
        <v>15267007</v>
      </c>
      <c r="H15" s="13"/>
    </row>
    <row r="16" spans="1:8" ht="13.5" customHeight="1" x14ac:dyDescent="0.25">
      <c r="A16" s="78" t="s">
        <v>69</v>
      </c>
      <c r="B16" s="90">
        <v>1121951</v>
      </c>
      <c r="C16" s="90">
        <v>1</v>
      </c>
      <c r="D16" s="110"/>
      <c r="E16" s="90">
        <v>1</v>
      </c>
      <c r="F16" s="90">
        <v>1</v>
      </c>
    </row>
    <row r="17" spans="1:8" ht="12" customHeight="1" x14ac:dyDescent="0.25">
      <c r="A17" s="56" t="s">
        <v>9</v>
      </c>
      <c r="B17" s="91">
        <f>SUM(B5:B16)</f>
        <v>1103046102</v>
      </c>
      <c r="C17" s="91">
        <f>SUM(C5:C16)</f>
        <v>1336741502</v>
      </c>
      <c r="D17" s="56"/>
      <c r="E17" s="91">
        <f>SUM(E5:E16)</f>
        <v>1425159477</v>
      </c>
      <c r="F17" s="91">
        <f>SUM(F5:F16)</f>
        <v>1337868894</v>
      </c>
      <c r="H17" s="102"/>
    </row>
    <row r="18" spans="1:8" ht="12" customHeight="1" x14ac:dyDescent="0.25">
      <c r="A18" s="72" t="s">
        <v>6</v>
      </c>
      <c r="B18" s="88">
        <v>852997581</v>
      </c>
      <c r="C18" s="88">
        <v>944062570</v>
      </c>
      <c r="D18" s="88"/>
      <c r="E18" s="88">
        <v>1042982366</v>
      </c>
      <c r="F18" s="88">
        <v>951592916</v>
      </c>
    </row>
    <row r="19" spans="1:8" ht="12" customHeight="1" x14ac:dyDescent="0.25">
      <c r="A19" s="44" t="s">
        <v>7</v>
      </c>
      <c r="B19" s="87">
        <v>443947</v>
      </c>
      <c r="C19" s="87">
        <f>1000000+96434273+500000</f>
        <v>97934273</v>
      </c>
      <c r="D19" s="87"/>
      <c r="E19" s="87">
        <f>1000000+96757781+500000</f>
        <v>98257781</v>
      </c>
      <c r="F19" s="87">
        <f>1000000+96998175+500000</f>
        <v>98498175</v>
      </c>
    </row>
    <row r="20" spans="1:8" s="77" customFormat="1" ht="12" customHeight="1" x14ac:dyDescent="0.25">
      <c r="A20" s="72" t="s">
        <v>17</v>
      </c>
      <c r="B20" s="88">
        <v>123975407</v>
      </c>
      <c r="C20" s="88">
        <v>137809700</v>
      </c>
      <c r="D20" s="88"/>
      <c r="E20" s="88">
        <v>137809700</v>
      </c>
      <c r="F20" s="88">
        <v>137809700</v>
      </c>
    </row>
    <row r="21" spans="1:8" s="77" customFormat="1" ht="12" customHeight="1" x14ac:dyDescent="0.25">
      <c r="A21" s="44" t="s">
        <v>84</v>
      </c>
      <c r="B21" s="87">
        <v>437640</v>
      </c>
      <c r="C21" s="87">
        <v>0</v>
      </c>
      <c r="D21" s="87"/>
      <c r="E21" s="87">
        <v>0</v>
      </c>
      <c r="F21" s="87">
        <v>0</v>
      </c>
    </row>
    <row r="22" spans="1:8" s="77" customFormat="1" ht="12" customHeight="1" x14ac:dyDescent="0.25">
      <c r="A22" s="72" t="s">
        <v>85</v>
      </c>
      <c r="B22" s="88">
        <v>32911219</v>
      </c>
      <c r="C22" s="88">
        <v>22238131</v>
      </c>
      <c r="D22" s="88"/>
      <c r="E22" s="88">
        <v>12254583</v>
      </c>
      <c r="F22" s="88">
        <v>12264724</v>
      </c>
    </row>
    <row r="23" spans="1:8" s="77" customFormat="1" ht="12" customHeight="1" x14ac:dyDescent="0.25">
      <c r="A23" s="44" t="s">
        <v>86</v>
      </c>
      <c r="B23" s="87">
        <v>88549904</v>
      </c>
      <c r="C23" s="87">
        <v>120000000</v>
      </c>
      <c r="D23" s="87"/>
      <c r="E23" s="87">
        <v>120000000</v>
      </c>
      <c r="F23" s="87">
        <v>120000000</v>
      </c>
    </row>
    <row r="24" spans="1:8" s="77" customFormat="1" ht="12" customHeight="1" x14ac:dyDescent="0.25">
      <c r="A24" s="72" t="s">
        <v>64</v>
      </c>
      <c r="B24" s="88">
        <v>2823953</v>
      </c>
      <c r="C24" s="88">
        <v>7000000</v>
      </c>
      <c r="D24" s="88"/>
      <c r="E24" s="88">
        <v>7000000</v>
      </c>
      <c r="F24" s="88">
        <v>11000000</v>
      </c>
    </row>
    <row r="25" spans="1:8" s="77" customFormat="1" ht="12" customHeight="1" x14ac:dyDescent="0.25">
      <c r="A25" s="44" t="s">
        <v>87</v>
      </c>
      <c r="B25" s="87">
        <v>0</v>
      </c>
      <c r="C25" s="87">
        <v>2000000</v>
      </c>
      <c r="D25" s="87"/>
      <c r="E25" s="87">
        <v>1100000</v>
      </c>
      <c r="F25" s="87">
        <v>1000000</v>
      </c>
    </row>
    <row r="26" spans="1:8" s="77" customFormat="1" ht="12" customHeight="1" x14ac:dyDescent="0.25">
      <c r="A26" s="72" t="s">
        <v>8</v>
      </c>
      <c r="B26" s="88">
        <v>906451</v>
      </c>
      <c r="C26" s="88">
        <v>5696828</v>
      </c>
      <c r="D26" s="88"/>
      <c r="E26" s="88">
        <v>5755047</v>
      </c>
      <c r="F26" s="88">
        <v>5703379</v>
      </c>
    </row>
    <row r="27" spans="1:8" ht="12" customHeight="1" thickBot="1" x14ac:dyDescent="0.3">
      <c r="B27" s="3"/>
      <c r="C27" s="3"/>
      <c r="D27" s="3"/>
      <c r="E27" s="3"/>
      <c r="F27" s="3"/>
    </row>
    <row r="28" spans="1:8" ht="12" customHeight="1" x14ac:dyDescent="0.25">
      <c r="A28" s="46" t="s">
        <v>5</v>
      </c>
      <c r="B28" s="71">
        <f>SUM(B29:B31)</f>
        <v>52.02</v>
      </c>
      <c r="C28" s="71">
        <f>SUM(C29:C31)</f>
        <v>409.84999999999997</v>
      </c>
      <c r="D28" s="47"/>
      <c r="E28" s="71">
        <f>SUM(E29:E31)</f>
        <v>413.84999999999997</v>
      </c>
      <c r="F28" s="71">
        <f>SUM(F29:F31)</f>
        <v>388.95</v>
      </c>
      <c r="G28" s="48"/>
    </row>
    <row r="29" spans="1:8" ht="12" customHeight="1" x14ac:dyDescent="0.25">
      <c r="A29" s="6" t="s">
        <v>6</v>
      </c>
      <c r="B29" s="79">
        <v>36.380000000000003</v>
      </c>
      <c r="C29" s="82">
        <v>44.03</v>
      </c>
      <c r="D29" s="7"/>
      <c r="E29" s="79">
        <v>47.03</v>
      </c>
      <c r="F29" s="79">
        <v>46.03</v>
      </c>
      <c r="G29" s="8"/>
    </row>
    <row r="30" spans="1:8" ht="12" customHeight="1" x14ac:dyDescent="0.25">
      <c r="A30" s="49" t="s">
        <v>7</v>
      </c>
      <c r="B30" s="80">
        <v>0.11</v>
      </c>
      <c r="C30" s="81">
        <v>344.02</v>
      </c>
      <c r="D30" s="50"/>
      <c r="E30" s="80">
        <v>344.02</v>
      </c>
      <c r="F30" s="80">
        <v>321.12</v>
      </c>
      <c r="G30" s="51"/>
    </row>
    <row r="31" spans="1:8" ht="12" customHeight="1" thickBot="1" x14ac:dyDescent="0.3">
      <c r="A31" s="9" t="s">
        <v>8</v>
      </c>
      <c r="B31" s="70">
        <v>15.53</v>
      </c>
      <c r="C31" s="70">
        <v>21.8</v>
      </c>
      <c r="D31" s="10"/>
      <c r="E31" s="70">
        <v>22.8</v>
      </c>
      <c r="F31" s="70">
        <v>21.8</v>
      </c>
      <c r="G31" s="11"/>
    </row>
  </sheetData>
  <sheetProtection password="CA89" sheet="1" formatCells="0" insertRows="0" selectLockedCells="1"/>
  <protectedRanges>
    <protectedRange password="CA89" sqref="B1:G4 B17 C17:G18 C5:D5 D15:D16 G5:G16 A27:G27 A28:F28 A1:A26 G19:G26 A29:G3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5:C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5: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6:F14 B18:F26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15:C16" name="Range1_4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15:F16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A1:XFD1048576">
    <cfRule type="expression" priority="15" stopIfTrue="1">
      <formula>CELL("protect",A1)=1</formula>
    </cfRule>
    <cfRule type="expression" dxfId="26" priority="16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>
      <c r="C4" s="3"/>
      <c r="D4" s="3"/>
      <c r="E4" s="3"/>
      <c r="F4" s="3"/>
    </row>
    <row r="5" spans="1:7" ht="12" customHeight="1" x14ac:dyDescent="0.25">
      <c r="A5" s="2" t="s">
        <v>63</v>
      </c>
      <c r="B5" s="2"/>
      <c r="C5" s="24"/>
      <c r="D5" s="24"/>
      <c r="E5" s="24"/>
      <c r="F5" s="28"/>
    </row>
    <row r="6" spans="1:7" ht="12" customHeight="1" x14ac:dyDescent="0.25">
      <c r="A6" s="56" t="s">
        <v>21</v>
      </c>
      <c r="B6" s="56"/>
      <c r="C6" s="92">
        <v>5364459</v>
      </c>
      <c r="D6" s="92">
        <v>6030371</v>
      </c>
      <c r="E6" s="56"/>
      <c r="F6" s="92">
        <v>6030371</v>
      </c>
    </row>
    <row r="7" spans="1:7" ht="12" customHeight="1" x14ac:dyDescent="0.25">
      <c r="A7" s="72" t="s">
        <v>6</v>
      </c>
      <c r="B7" s="76"/>
      <c r="C7" s="88">
        <v>4844329</v>
      </c>
      <c r="D7" s="88">
        <v>5494154</v>
      </c>
      <c r="E7" s="75"/>
      <c r="F7" s="88">
        <v>5494154</v>
      </c>
    </row>
    <row r="8" spans="1:7" ht="12" customHeight="1" x14ac:dyDescent="0.25">
      <c r="A8" s="44" t="s">
        <v>17</v>
      </c>
      <c r="B8" s="57"/>
      <c r="C8" s="87">
        <v>520130</v>
      </c>
      <c r="D8" s="87">
        <v>536217</v>
      </c>
      <c r="E8" s="42"/>
      <c r="F8" s="87">
        <v>536217</v>
      </c>
    </row>
    <row r="9" spans="1:7" ht="12" customHeight="1" thickBot="1" x14ac:dyDescent="0.3">
      <c r="C9" s="3"/>
      <c r="D9" s="3"/>
      <c r="E9" s="3"/>
      <c r="F9" s="3"/>
    </row>
    <row r="10" spans="1:7" s="27" customFormat="1" ht="12" customHeight="1" thickBot="1" x14ac:dyDescent="0.3">
      <c r="A10" s="55" t="s">
        <v>5</v>
      </c>
      <c r="B10" s="52"/>
      <c r="C10" s="64">
        <v>0</v>
      </c>
      <c r="D10" s="64">
        <v>0</v>
      </c>
      <c r="E10" s="53"/>
      <c r="F10" s="64">
        <v>0</v>
      </c>
      <c r="G10" s="54"/>
    </row>
    <row r="11" spans="1:7" x14ac:dyDescent="0.25">
      <c r="C11" s="3"/>
      <c r="D11" s="3"/>
      <c r="E11" s="3"/>
      <c r="F11" s="3"/>
    </row>
    <row r="12" spans="1:7" x14ac:dyDescent="0.25">
      <c r="C12" s="3"/>
      <c r="D12" s="3"/>
      <c r="E12" s="3"/>
      <c r="F12" s="3"/>
    </row>
  </sheetData>
  <sheetProtection password="CA89" sheet="1" formatCells="0" insertRows="0" selectLockedCells="1"/>
  <protectedRanges>
    <protectedRange password="CA89" sqref="C4:D4 E4:G5 C7:D12 E7:G12 A4:B6 E6 G6 A7:B12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5" stopIfTrue="1">
      <formula>CELL("protect",A1)=1</formula>
    </cfRule>
    <cfRule type="expression" dxfId="6" priority="6">
      <formula>CELL("protect",A1)=1</formula>
    </cfRule>
  </conditionalFormatting>
  <conditionalFormatting sqref="A1:G1 A2:E2 G2 A3:G3">
    <cfRule type="expression" priority="1" stopIfTrue="1">
      <formula>CELL("protect",A1)=1</formula>
    </cfRule>
    <cfRule type="expression" dxfId="5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/>
    <row r="5" spans="1:7" ht="12" customHeight="1" x14ac:dyDescent="0.25">
      <c r="A5" s="42" t="s">
        <v>47</v>
      </c>
      <c r="B5" s="42"/>
      <c r="C5" s="85">
        <v>52708200</v>
      </c>
      <c r="D5" s="85">
        <v>55338357</v>
      </c>
      <c r="E5" s="42"/>
      <c r="F5" s="85">
        <v>55338357</v>
      </c>
      <c r="G5" s="2"/>
    </row>
    <row r="6" spans="1:7" ht="12" customHeight="1" x14ac:dyDescent="0.25">
      <c r="A6" s="2" t="s">
        <v>48</v>
      </c>
      <c r="B6" s="2"/>
      <c r="C6" s="86">
        <v>43533085</v>
      </c>
      <c r="D6" s="86">
        <v>45879469</v>
      </c>
      <c r="E6" s="86"/>
      <c r="F6" s="86">
        <v>45879469</v>
      </c>
      <c r="G6" s="2"/>
    </row>
    <row r="7" spans="1:7" ht="12" customHeight="1" x14ac:dyDescent="0.25">
      <c r="A7" s="42" t="s">
        <v>49</v>
      </c>
      <c r="B7" s="42"/>
      <c r="C7" s="87">
        <v>81481028</v>
      </c>
      <c r="D7" s="87">
        <v>94001060</v>
      </c>
      <c r="E7" s="87"/>
      <c r="F7" s="87">
        <v>94001060</v>
      </c>
      <c r="G7" s="2"/>
    </row>
    <row r="8" spans="1:7" ht="12" customHeight="1" x14ac:dyDescent="0.25">
      <c r="A8" s="2" t="s">
        <v>50</v>
      </c>
      <c r="B8" s="2"/>
      <c r="C8" s="86">
        <f>15976087+3880000</f>
        <v>19856087</v>
      </c>
      <c r="D8" s="86">
        <f>17579873+3890320</f>
        <v>21470193</v>
      </c>
      <c r="E8" s="86"/>
      <c r="F8" s="86">
        <f>17579873+3890320</f>
        <v>21470193</v>
      </c>
      <c r="G8" s="2"/>
    </row>
    <row r="9" spans="1:7" ht="12" customHeight="1" x14ac:dyDescent="0.25">
      <c r="A9" s="42" t="s">
        <v>51</v>
      </c>
      <c r="B9" s="42"/>
      <c r="C9" s="87">
        <v>39440512</v>
      </c>
      <c r="D9" s="87">
        <v>41660322</v>
      </c>
      <c r="E9" s="87"/>
      <c r="F9" s="87">
        <v>41660322</v>
      </c>
      <c r="G9" s="2"/>
    </row>
    <row r="10" spans="1:7" ht="12" customHeight="1" x14ac:dyDescent="0.25">
      <c r="A10" s="2" t="s">
        <v>52</v>
      </c>
      <c r="B10" s="2"/>
      <c r="C10" s="86">
        <v>29280534</v>
      </c>
      <c r="D10" s="86">
        <v>31186117</v>
      </c>
      <c r="E10" s="86"/>
      <c r="F10" s="86">
        <v>31186117</v>
      </c>
      <c r="G10" s="2"/>
    </row>
    <row r="11" spans="1:7" ht="12" customHeight="1" x14ac:dyDescent="0.25">
      <c r="A11" s="42" t="s">
        <v>53</v>
      </c>
      <c r="B11" s="42"/>
      <c r="C11" s="87">
        <v>23310305</v>
      </c>
      <c r="D11" s="87">
        <v>24031242</v>
      </c>
      <c r="E11" s="87"/>
      <c r="F11" s="87">
        <v>24031242</v>
      </c>
      <c r="G11" s="2"/>
    </row>
    <row r="12" spans="1:7" ht="12" customHeight="1" x14ac:dyDescent="0.25">
      <c r="A12" s="2" t="s">
        <v>54</v>
      </c>
      <c r="B12" s="2"/>
      <c r="C12" s="86">
        <v>20609352</v>
      </c>
      <c r="D12" s="86">
        <v>22246755</v>
      </c>
      <c r="E12" s="86"/>
      <c r="F12" s="86">
        <v>22246755</v>
      </c>
      <c r="G12" s="2"/>
    </row>
    <row r="13" spans="1:7" ht="12" customHeight="1" x14ac:dyDescent="0.25">
      <c r="A13" s="42" t="s">
        <v>55</v>
      </c>
      <c r="B13" s="42"/>
      <c r="C13" s="87">
        <v>9419923</v>
      </c>
      <c r="D13" s="87">
        <v>10461260</v>
      </c>
      <c r="E13" s="87"/>
      <c r="F13" s="87">
        <v>10461260</v>
      </c>
      <c r="G13" s="2"/>
    </row>
    <row r="14" spans="1:7" ht="13.5" customHeight="1" x14ac:dyDescent="0.25">
      <c r="A14" s="2" t="s">
        <v>56</v>
      </c>
      <c r="B14" s="2"/>
      <c r="C14" s="93">
        <v>404016520</v>
      </c>
      <c r="D14" s="93">
        <v>416511876</v>
      </c>
      <c r="E14" s="94"/>
      <c r="F14" s="93">
        <v>416511876</v>
      </c>
      <c r="G14" s="2"/>
    </row>
    <row r="15" spans="1:7" ht="12" customHeight="1" x14ac:dyDescent="0.25">
      <c r="A15" s="56" t="s">
        <v>21</v>
      </c>
      <c r="B15" s="56"/>
      <c r="C15" s="91">
        <f>SUM(C5:C14)</f>
        <v>723655546</v>
      </c>
      <c r="D15" s="91">
        <f>SUM(D5:D14)</f>
        <v>762786651</v>
      </c>
      <c r="E15" s="56"/>
      <c r="F15" s="91">
        <f>SUM(F5:F14)</f>
        <v>762786651</v>
      </c>
      <c r="G15" s="2"/>
    </row>
    <row r="16" spans="1:7" ht="12" customHeight="1" x14ac:dyDescent="0.25">
      <c r="A16" s="72" t="s">
        <v>6</v>
      </c>
      <c r="B16" s="76"/>
      <c r="C16" s="88">
        <v>642944392</v>
      </c>
      <c r="D16" s="88">
        <v>679579274</v>
      </c>
      <c r="E16" s="75"/>
      <c r="F16" s="88">
        <v>679579274</v>
      </c>
    </row>
    <row r="17" spans="1:7" ht="12" customHeight="1" x14ac:dyDescent="0.25">
      <c r="A17" s="44" t="s">
        <v>17</v>
      </c>
      <c r="B17" s="57"/>
      <c r="C17" s="87">
        <v>80711154</v>
      </c>
      <c r="D17" s="87">
        <v>83207377</v>
      </c>
      <c r="E17" s="42"/>
      <c r="F17" s="87">
        <v>83207377</v>
      </c>
    </row>
    <row r="18" spans="1:7" ht="12" customHeight="1" thickBot="1" x14ac:dyDescent="0.3">
      <c r="C18" s="3"/>
      <c r="D18" s="3"/>
      <c r="E18" s="3"/>
      <c r="F18" s="3"/>
    </row>
    <row r="19" spans="1:7" s="27" customFormat="1" ht="12" customHeight="1" thickBot="1" x14ac:dyDescent="0.3">
      <c r="A19" s="55" t="s">
        <v>5</v>
      </c>
      <c r="B19" s="52"/>
      <c r="C19" s="64">
        <v>0</v>
      </c>
      <c r="D19" s="64">
        <v>0</v>
      </c>
      <c r="E19" s="53"/>
      <c r="F19" s="64">
        <v>0</v>
      </c>
      <c r="G19" s="54"/>
    </row>
    <row r="20" spans="1:7" x14ac:dyDescent="0.25">
      <c r="C20" s="3"/>
      <c r="D20" s="3"/>
      <c r="E20" s="3"/>
      <c r="F20" s="3"/>
    </row>
    <row r="21" spans="1:7" x14ac:dyDescent="0.25">
      <c r="C21" s="3"/>
      <c r="D21" s="3"/>
      <c r="E21" s="3"/>
      <c r="F21" s="3"/>
    </row>
  </sheetData>
  <sheetProtection password="CA89" sheet="1" formatCells="0" insertRows="0" selectLockedCells="1"/>
  <protectedRanges>
    <protectedRange password="CA89" sqref="A4:G4 A5:B14 E5 G5:G14 A15:G2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D6:F13 C6:C8 C9:C12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4:F14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C4:C12 H1:XFD3 A4:B1048576 D4:XFD1048576 C14:C1048576">
    <cfRule type="expression" priority="7" stopIfTrue="1">
      <formula>CELL("protect",A1)=1</formula>
    </cfRule>
    <cfRule type="expression" dxfId="4" priority="8">
      <formula>CELL("protect",A1)=1</formula>
    </cfRule>
  </conditionalFormatting>
  <conditionalFormatting sqref="C13">
    <cfRule type="expression" priority="3" stopIfTrue="1">
      <formula>CELL("protect",C13)=1</formula>
    </cfRule>
    <cfRule type="expression" dxfId="3" priority="4">
      <formula>CELL("protect",C13)=1</formula>
    </cfRule>
  </conditionalFormatting>
  <conditionalFormatting sqref="A1:G1 A2:E2 G2 A3:G3">
    <cfRule type="expression" priority="1" stopIfTrue="1">
      <formula>CELL("protect",A1)=1</formula>
    </cfRule>
    <cfRule type="expression" dxfId="2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Normal="100" workbookViewId="0">
      <pane ySplit="3" topLeftCell="A7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/>
    <row r="5" spans="1:7" ht="12" customHeight="1" x14ac:dyDescent="0.25">
      <c r="A5" s="42" t="s">
        <v>83</v>
      </c>
      <c r="B5" s="42"/>
      <c r="C5" s="85">
        <v>0</v>
      </c>
      <c r="D5" s="85">
        <v>10000000</v>
      </c>
      <c r="E5" s="42"/>
      <c r="F5" s="85">
        <v>3000000</v>
      </c>
    </row>
    <row r="6" spans="1:7" ht="12" customHeight="1" x14ac:dyDescent="0.25">
      <c r="A6" s="75" t="s">
        <v>65</v>
      </c>
      <c r="B6" s="75"/>
      <c r="C6" s="88">
        <v>436500</v>
      </c>
      <c r="D6" s="88">
        <v>550000</v>
      </c>
      <c r="E6" s="88"/>
      <c r="F6" s="88">
        <v>550000</v>
      </c>
    </row>
    <row r="7" spans="1:7" ht="12" customHeight="1" x14ac:dyDescent="0.25">
      <c r="A7" s="42" t="s">
        <v>57</v>
      </c>
      <c r="B7" s="42"/>
      <c r="C7" s="87">
        <v>1892640</v>
      </c>
      <c r="D7" s="87">
        <v>1937640</v>
      </c>
      <c r="E7" s="42"/>
      <c r="F7" s="87">
        <v>1937640</v>
      </c>
    </row>
    <row r="8" spans="1:7" ht="12" customHeight="1" x14ac:dyDescent="0.25">
      <c r="A8" s="75" t="s">
        <v>58</v>
      </c>
      <c r="B8" s="75"/>
      <c r="C8" s="88">
        <v>1697500</v>
      </c>
      <c r="D8" s="88">
        <v>1750000</v>
      </c>
      <c r="E8" s="88"/>
      <c r="F8" s="88">
        <v>1750000</v>
      </c>
    </row>
    <row r="9" spans="1:7" ht="12" customHeight="1" x14ac:dyDescent="0.25">
      <c r="A9" s="42" t="s">
        <v>59</v>
      </c>
      <c r="B9" s="42"/>
      <c r="C9" s="87">
        <v>2865736</v>
      </c>
      <c r="D9" s="87">
        <v>3563170</v>
      </c>
      <c r="E9" s="87"/>
      <c r="F9" s="87">
        <v>3254367</v>
      </c>
    </row>
    <row r="10" spans="1:7" ht="12" customHeight="1" x14ac:dyDescent="0.25">
      <c r="A10" s="75" t="s">
        <v>60</v>
      </c>
      <c r="B10" s="75"/>
      <c r="C10" s="88">
        <v>559479</v>
      </c>
      <c r="D10" s="88">
        <v>1500000</v>
      </c>
      <c r="E10" s="88"/>
      <c r="F10" s="88">
        <v>1500000</v>
      </c>
    </row>
    <row r="11" spans="1:7" ht="12" customHeight="1" x14ac:dyDescent="0.25">
      <c r="A11" s="42" t="s">
        <v>61</v>
      </c>
      <c r="B11" s="42"/>
      <c r="C11" s="87">
        <v>0</v>
      </c>
      <c r="D11" s="87">
        <v>3000000</v>
      </c>
      <c r="E11" s="87"/>
      <c r="F11" s="87">
        <v>3000000</v>
      </c>
    </row>
    <row r="12" spans="1:7" ht="13.5" customHeight="1" x14ac:dyDescent="0.25">
      <c r="A12" s="75" t="s">
        <v>62</v>
      </c>
      <c r="B12" s="75"/>
      <c r="C12" s="90">
        <v>38266</v>
      </c>
      <c r="D12" s="90">
        <v>275000</v>
      </c>
      <c r="E12" s="98"/>
      <c r="F12" s="90">
        <v>275000</v>
      </c>
    </row>
    <row r="13" spans="1:7" ht="12" customHeight="1" x14ac:dyDescent="0.25">
      <c r="A13" s="56" t="s">
        <v>21</v>
      </c>
      <c r="B13" s="56"/>
      <c r="C13" s="91">
        <f>SUM(C5:C12)</f>
        <v>7490121</v>
      </c>
      <c r="D13" s="91">
        <f>SUM(D5:D12)</f>
        <v>22575810</v>
      </c>
      <c r="E13" s="56"/>
      <c r="F13" s="91">
        <f>SUM(F5:F12)</f>
        <v>15267007</v>
      </c>
    </row>
    <row r="14" spans="1:7" ht="12" customHeight="1" x14ac:dyDescent="0.25">
      <c r="A14" s="72" t="s">
        <v>6</v>
      </c>
      <c r="B14" s="76"/>
      <c r="C14" s="88">
        <v>6454736</v>
      </c>
      <c r="D14" s="88">
        <v>17800810</v>
      </c>
      <c r="E14" s="88"/>
      <c r="F14" s="88">
        <v>10492007</v>
      </c>
      <c r="G14" s="2"/>
    </row>
    <row r="15" spans="1:7" ht="12" customHeight="1" x14ac:dyDescent="0.25">
      <c r="A15" s="44" t="s">
        <v>8</v>
      </c>
      <c r="B15" s="57"/>
      <c r="C15" s="87">
        <f>559479+38266+437640</f>
        <v>1035385</v>
      </c>
      <c r="D15" s="87">
        <f>1500000+275000+3000000</f>
        <v>4775000</v>
      </c>
      <c r="E15" s="42"/>
      <c r="F15" s="87">
        <f>1500000+275000+3000000</f>
        <v>4775000</v>
      </c>
      <c r="G15" s="2"/>
    </row>
    <row r="16" spans="1:7" ht="12" customHeight="1" thickBot="1" x14ac:dyDescent="0.3">
      <c r="A16" s="77"/>
      <c r="B16" s="77"/>
      <c r="C16" s="74"/>
      <c r="D16" s="74"/>
      <c r="E16" s="74"/>
      <c r="F16" s="74"/>
    </row>
    <row r="17" spans="1:7" s="27" customFormat="1" ht="12" customHeight="1" thickBot="1" x14ac:dyDescent="0.3">
      <c r="A17" s="55" t="s">
        <v>5</v>
      </c>
      <c r="B17" s="52"/>
      <c r="C17" s="64">
        <v>0</v>
      </c>
      <c r="D17" s="64">
        <v>0</v>
      </c>
      <c r="E17" s="53"/>
      <c r="F17" s="64">
        <v>0</v>
      </c>
      <c r="G17" s="54"/>
    </row>
    <row r="18" spans="1:7" x14ac:dyDescent="0.25">
      <c r="C18" s="3"/>
      <c r="D18" s="3"/>
      <c r="E18" s="3"/>
      <c r="F18" s="3"/>
    </row>
    <row r="19" spans="1:7" x14ac:dyDescent="0.25">
      <c r="C19" s="3"/>
      <c r="D19" s="3"/>
      <c r="E19" s="3"/>
      <c r="F19" s="3"/>
    </row>
  </sheetData>
  <sheetProtection password="CA89" sheet="1" formatCells="0" insertRows="0" selectLockedCells="1"/>
  <protectedRanges>
    <protectedRange password="CA89" sqref="A12:B12 G12:G13 A14:F19 A13:E13 A4:G11 F13 G14:G19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2:F12" name="Range1_1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5" stopIfTrue="1">
      <formula>CELL("protect",A1)=1</formula>
    </cfRule>
    <cfRule type="expression" dxfId="1" priority="6">
      <formula>CELL("protect",A1)=1</formula>
    </cfRule>
  </conditionalFormatting>
  <conditionalFormatting sqref="A1:G1 A2:E2 G2 A3:G3">
    <cfRule type="expression" priority="1" stopIfTrue="1">
      <formula>CELL("protect",A1)=1</formula>
    </cfRule>
    <cfRule type="expression" dxfId="0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>
      <c r="C4" s="3"/>
      <c r="D4" s="3"/>
      <c r="E4" s="3"/>
      <c r="F4" s="3"/>
    </row>
    <row r="5" spans="1:7" ht="12" customHeight="1" x14ac:dyDescent="0.25">
      <c r="A5" s="42" t="s">
        <v>10</v>
      </c>
      <c r="B5" s="42"/>
      <c r="C5" s="85">
        <f>2166361+500000+96999+229671</f>
        <v>2993031</v>
      </c>
      <c r="D5" s="85">
        <f>2448154+21843</f>
        <v>2469997</v>
      </c>
      <c r="E5" s="67"/>
      <c r="F5" s="85">
        <f>2677193+165000+101684</f>
        <v>2943877</v>
      </c>
      <c r="G5" s="2"/>
    </row>
    <row r="6" spans="1:7" ht="13.5" customHeight="1" x14ac:dyDescent="0.25">
      <c r="A6" s="75" t="s">
        <v>81</v>
      </c>
      <c r="B6" s="75"/>
      <c r="C6" s="83">
        <v>0</v>
      </c>
      <c r="D6" s="83">
        <v>18915975</v>
      </c>
      <c r="E6" s="111"/>
      <c r="F6" s="83">
        <v>19631384</v>
      </c>
      <c r="G6" s="2"/>
    </row>
    <row r="7" spans="1:7" ht="12" customHeight="1" x14ac:dyDescent="0.25">
      <c r="A7" s="56" t="s">
        <v>21</v>
      </c>
      <c r="B7" s="56"/>
      <c r="C7" s="91">
        <f>SUM(C5:C6)</f>
        <v>2993031</v>
      </c>
      <c r="D7" s="91">
        <f>SUM(D5:D6)</f>
        <v>21385972</v>
      </c>
      <c r="E7" s="56"/>
      <c r="F7" s="91">
        <f>SUM(F5:F6)</f>
        <v>22575261</v>
      </c>
      <c r="G7" s="75"/>
    </row>
    <row r="8" spans="1:7" ht="12" customHeight="1" x14ac:dyDescent="0.25">
      <c r="A8" s="72" t="s">
        <v>6</v>
      </c>
      <c r="B8" s="76"/>
      <c r="C8" s="88">
        <v>2484242</v>
      </c>
      <c r="D8" s="88">
        <v>21308141</v>
      </c>
      <c r="E8" s="88"/>
      <c r="F8" s="88">
        <v>22426951</v>
      </c>
    </row>
    <row r="9" spans="1:7" ht="12" customHeight="1" x14ac:dyDescent="0.25">
      <c r="A9" s="44" t="s">
        <v>7</v>
      </c>
      <c r="B9" s="57"/>
      <c r="C9" s="87">
        <v>0</v>
      </c>
      <c r="D9" s="87">
        <v>20498</v>
      </c>
      <c r="E9" s="87"/>
      <c r="F9" s="87">
        <v>86118</v>
      </c>
    </row>
    <row r="10" spans="1:7" ht="12" customHeight="1" x14ac:dyDescent="0.25">
      <c r="A10" s="72" t="s">
        <v>8</v>
      </c>
      <c r="B10" s="76"/>
      <c r="C10" s="88">
        <f>8789+500000</f>
        <v>508789</v>
      </c>
      <c r="D10" s="88">
        <f>20498+56786+547-20498</f>
        <v>57333</v>
      </c>
      <c r="E10" s="88"/>
      <c r="F10" s="88">
        <f>57782+4410</f>
        <v>62192</v>
      </c>
    </row>
    <row r="11" spans="1:7" ht="12" customHeight="1" thickBot="1" x14ac:dyDescent="0.3">
      <c r="C11" s="3"/>
      <c r="D11" s="3"/>
      <c r="E11" s="3"/>
      <c r="F11" s="3"/>
    </row>
    <row r="12" spans="1:7" ht="12" customHeight="1" thickBot="1" x14ac:dyDescent="0.3">
      <c r="A12" s="55" t="s">
        <v>5</v>
      </c>
      <c r="B12" s="99"/>
      <c r="C12" s="64">
        <v>30</v>
      </c>
      <c r="D12" s="64">
        <v>36.18</v>
      </c>
      <c r="E12" s="64"/>
      <c r="F12" s="64">
        <v>36.18</v>
      </c>
      <c r="G12" s="65"/>
    </row>
    <row r="13" spans="1:7" x14ac:dyDescent="0.25">
      <c r="C13" s="3"/>
      <c r="D13" s="3"/>
      <c r="E13" s="3"/>
      <c r="F13" s="3"/>
    </row>
    <row r="14" spans="1:7" x14ac:dyDescent="0.25">
      <c r="C14" s="3"/>
      <c r="D14" s="3"/>
      <c r="E14" s="3"/>
      <c r="F14" s="3"/>
    </row>
  </sheetData>
  <sheetProtection password="CA89" sheet="1" formatCells="0" insertRows="0" selectLockedCells="1"/>
  <protectedRanges>
    <protectedRange password="CA89" sqref="F7 C7:D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5" stopIfTrue="1">
      <formula>CELL("protect",A1)=1</formula>
    </cfRule>
    <cfRule type="expression" dxfId="25" priority="6">
      <formula>CELL("protect",A1)=1</formula>
    </cfRule>
  </conditionalFormatting>
  <conditionalFormatting sqref="A1:G1 A2:E2 G2 A3:G3">
    <cfRule type="expression" priority="1" stopIfTrue="1">
      <formula>CELL("protect",A1)=1</formula>
    </cfRule>
    <cfRule type="expression" dxfId="24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/>
    <row r="5" spans="1:7" ht="12" customHeight="1" x14ac:dyDescent="0.25">
      <c r="A5" s="42" t="s">
        <v>11</v>
      </c>
      <c r="B5" s="45"/>
      <c r="C5" s="85">
        <v>180764</v>
      </c>
      <c r="D5" s="85">
        <v>315042</v>
      </c>
      <c r="E5" s="42"/>
      <c r="F5" s="85">
        <v>320597</v>
      </c>
    </row>
    <row r="6" spans="1:7" ht="13.5" customHeight="1" x14ac:dyDescent="0.25">
      <c r="A6" s="2" t="s">
        <v>22</v>
      </c>
      <c r="C6" s="93">
        <v>100000</v>
      </c>
      <c r="D6" s="93">
        <v>400000</v>
      </c>
      <c r="E6" s="94"/>
      <c r="F6" s="93">
        <v>400000</v>
      </c>
    </row>
    <row r="7" spans="1:7" ht="12" customHeight="1" x14ac:dyDescent="0.25">
      <c r="A7" s="56" t="s">
        <v>21</v>
      </c>
      <c r="B7" s="58"/>
      <c r="C7" s="91">
        <f>SUM(C5:C6)</f>
        <v>280764</v>
      </c>
      <c r="D7" s="91">
        <f>SUM(D5:D6)</f>
        <v>715042</v>
      </c>
      <c r="E7" s="56"/>
      <c r="F7" s="91">
        <f>SUM(F5:F6)</f>
        <v>720597</v>
      </c>
    </row>
    <row r="8" spans="1:7" ht="12" customHeight="1" x14ac:dyDescent="0.25">
      <c r="A8" s="72" t="s">
        <v>8</v>
      </c>
      <c r="B8" s="76"/>
      <c r="C8" s="88">
        <v>280764</v>
      </c>
      <c r="D8" s="88">
        <v>715042</v>
      </c>
      <c r="E8" s="75"/>
      <c r="F8" s="88">
        <f>320597+400000</f>
        <v>720597</v>
      </c>
    </row>
    <row r="9" spans="1:7" ht="12" customHeight="1" thickBot="1" x14ac:dyDescent="0.3">
      <c r="C9" s="3"/>
      <c r="D9" s="3"/>
      <c r="E9" s="3"/>
      <c r="F9" s="3"/>
    </row>
    <row r="10" spans="1:7" ht="12" customHeight="1" thickBot="1" x14ac:dyDescent="0.3">
      <c r="A10" s="55" t="s">
        <v>5</v>
      </c>
      <c r="B10" s="99"/>
      <c r="C10" s="64">
        <v>3.82</v>
      </c>
      <c r="D10" s="64">
        <v>5</v>
      </c>
      <c r="E10" s="100"/>
      <c r="F10" s="64">
        <v>5</v>
      </c>
      <c r="G10" s="65"/>
    </row>
    <row r="11" spans="1:7" x14ac:dyDescent="0.25">
      <c r="C11" s="3"/>
      <c r="D11" s="3"/>
      <c r="E11" s="3"/>
      <c r="F11" s="3"/>
    </row>
    <row r="12" spans="1:7" x14ac:dyDescent="0.25">
      <c r="C12" s="3"/>
      <c r="D12" s="3"/>
      <c r="E12" s="3"/>
      <c r="F12" s="3"/>
    </row>
  </sheetData>
  <sheetProtection password="CA89" sheet="1" formatCells="0" insertRows="0" selectLockedCells="1"/>
  <protectedRanges>
    <protectedRange password="CA89" sqref="A4:G4 A5:B5 E5 G5 A6:G12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5" stopIfTrue="1">
      <formula>CELL("protect",A1)=1</formula>
    </cfRule>
    <cfRule type="expression" dxfId="23" priority="6">
      <formula>CELL("protect",A1)=1</formula>
    </cfRule>
  </conditionalFormatting>
  <conditionalFormatting sqref="A1:G1 A2:E2 G2 A3:G3">
    <cfRule type="expression" priority="1" stopIfTrue="1">
      <formula>CELL("protect",A1)=1</formula>
    </cfRule>
    <cfRule type="expression" dxfId="22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/>
    <row r="5" spans="1:7" ht="12" customHeight="1" x14ac:dyDescent="0.25">
      <c r="A5" s="2" t="s">
        <v>18</v>
      </c>
      <c r="C5" s="26"/>
      <c r="D5" s="26"/>
      <c r="E5" s="23"/>
      <c r="F5" s="26"/>
    </row>
    <row r="6" spans="1:7" ht="12" customHeight="1" x14ac:dyDescent="0.25">
      <c r="A6" s="56" t="s">
        <v>21</v>
      </c>
      <c r="B6" s="58"/>
      <c r="C6" s="92">
        <v>115000</v>
      </c>
      <c r="D6" s="92">
        <v>115000</v>
      </c>
      <c r="E6" s="56"/>
      <c r="F6" s="92">
        <v>115000</v>
      </c>
    </row>
    <row r="7" spans="1:7" ht="12" customHeight="1" x14ac:dyDescent="0.25">
      <c r="A7" s="5" t="s">
        <v>6</v>
      </c>
      <c r="B7" s="25"/>
      <c r="C7" s="86">
        <v>115000</v>
      </c>
      <c r="D7" s="86">
        <v>115000</v>
      </c>
      <c r="E7" s="2"/>
      <c r="F7" s="86">
        <v>115000</v>
      </c>
    </row>
    <row r="8" spans="1:7" ht="12" customHeight="1" thickBot="1" x14ac:dyDescent="0.3">
      <c r="C8" s="3"/>
      <c r="D8" s="3"/>
      <c r="E8" s="3"/>
      <c r="F8" s="3"/>
    </row>
    <row r="9" spans="1:7" s="2" customFormat="1" ht="12" customHeight="1" thickBot="1" x14ac:dyDescent="0.25">
      <c r="A9" s="55" t="s">
        <v>5</v>
      </c>
      <c r="B9" s="63"/>
      <c r="C9" s="64">
        <v>0</v>
      </c>
      <c r="D9" s="64">
        <v>0</v>
      </c>
      <c r="E9" s="63"/>
      <c r="F9" s="64">
        <v>0</v>
      </c>
      <c r="G9" s="65"/>
    </row>
    <row r="10" spans="1:7" x14ac:dyDescent="0.25">
      <c r="C10" s="3"/>
      <c r="D10" s="3"/>
      <c r="E10" s="3"/>
      <c r="F10" s="3"/>
    </row>
    <row r="11" spans="1:7" x14ac:dyDescent="0.25">
      <c r="C11" s="3"/>
      <c r="D11" s="3"/>
      <c r="E11" s="3"/>
      <c r="F11" s="3"/>
    </row>
  </sheetData>
  <sheetProtection password="CA89" sheet="1" formatCells="0" insertRows="0" selectLockedCells="1"/>
  <protectedRanges>
    <protectedRange password="CA89" sqref="A4:G5 E6 G6:G7 A6:B7 A8:G11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5" stopIfTrue="1">
      <formula>CELL("protect",A1)=1</formula>
    </cfRule>
    <cfRule type="expression" dxfId="21" priority="6">
      <formula>CELL("protect",A1)=1</formula>
    </cfRule>
  </conditionalFormatting>
  <conditionalFormatting sqref="A1:G1 A2:E2 G2 A3:G3">
    <cfRule type="expression" priority="1" stopIfTrue="1">
      <formula>CELL("protect",A1)=1</formula>
    </cfRule>
    <cfRule type="expression" dxfId="20" priority="2">
      <formula>CELL("protect",A1)=1</formula>
    </cfRule>
  </conditionalFormatting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/>
    <row r="5" spans="1:7" ht="12" customHeight="1" x14ac:dyDescent="0.25">
      <c r="A5" s="42" t="s">
        <v>23</v>
      </c>
      <c r="B5" s="42"/>
      <c r="C5" s="85">
        <v>443947</v>
      </c>
      <c r="D5" s="85">
        <v>0</v>
      </c>
      <c r="E5" s="42"/>
      <c r="F5" s="85">
        <v>0</v>
      </c>
    </row>
    <row r="6" spans="1:7" ht="12" customHeight="1" x14ac:dyDescent="0.25">
      <c r="A6" s="2" t="s">
        <v>24</v>
      </c>
      <c r="B6" s="2"/>
      <c r="C6" s="86">
        <v>0</v>
      </c>
      <c r="D6" s="86">
        <v>1000000</v>
      </c>
      <c r="E6" s="86"/>
      <c r="F6" s="86">
        <v>1000000</v>
      </c>
    </row>
    <row r="7" spans="1:7" s="2" customFormat="1" ht="13.5" customHeight="1" x14ac:dyDescent="0.4">
      <c r="A7" s="42" t="s">
        <v>25</v>
      </c>
      <c r="B7" s="42"/>
      <c r="C7" s="106">
        <v>23953</v>
      </c>
      <c r="D7" s="106">
        <v>1000000</v>
      </c>
      <c r="E7" s="107"/>
      <c r="F7" s="108">
        <v>1000000</v>
      </c>
    </row>
    <row r="8" spans="1:7" ht="12" customHeight="1" x14ac:dyDescent="0.25">
      <c r="A8" s="12" t="s">
        <v>21</v>
      </c>
      <c r="B8" s="12"/>
      <c r="C8" s="95">
        <f>SUM(C5:C7)</f>
        <v>467900</v>
      </c>
      <c r="D8" s="95">
        <f>SUM(D5:D7)</f>
        <v>2000000</v>
      </c>
      <c r="E8" s="12"/>
      <c r="F8" s="95">
        <f>SUM(F5:F7)</f>
        <v>2000000</v>
      </c>
    </row>
    <row r="9" spans="1:7" ht="12" customHeight="1" x14ac:dyDescent="0.25">
      <c r="A9" s="44" t="s">
        <v>7</v>
      </c>
      <c r="B9" s="57"/>
      <c r="C9" s="87">
        <v>443947</v>
      </c>
      <c r="D9" s="87">
        <v>1000000</v>
      </c>
      <c r="E9" s="87"/>
      <c r="F9" s="87">
        <v>1000000</v>
      </c>
      <c r="G9" s="29"/>
    </row>
    <row r="10" spans="1:7" ht="12" customHeight="1" x14ac:dyDescent="0.25">
      <c r="A10" s="72" t="s">
        <v>64</v>
      </c>
      <c r="B10" s="76"/>
      <c r="C10" s="88">
        <v>23953</v>
      </c>
      <c r="D10" s="88">
        <v>1000000</v>
      </c>
      <c r="E10" s="75"/>
      <c r="F10" s="88">
        <v>1000000</v>
      </c>
    </row>
    <row r="11" spans="1:7" ht="12" customHeight="1" thickBot="1" x14ac:dyDescent="0.3">
      <c r="C11" s="3"/>
      <c r="D11" s="3"/>
      <c r="E11" s="3"/>
      <c r="F11" s="3"/>
    </row>
    <row r="12" spans="1:7" ht="12" customHeight="1" thickBot="1" x14ac:dyDescent="0.3">
      <c r="A12" s="55" t="s">
        <v>5</v>
      </c>
      <c r="B12" s="63"/>
      <c r="C12" s="64">
        <v>0.11</v>
      </c>
      <c r="D12" s="64">
        <v>0</v>
      </c>
      <c r="E12" s="100"/>
      <c r="F12" s="64">
        <v>0</v>
      </c>
      <c r="G12" s="65"/>
    </row>
    <row r="13" spans="1:7" x14ac:dyDescent="0.25">
      <c r="C13" s="3"/>
      <c r="D13" s="3"/>
      <c r="E13" s="3"/>
      <c r="F13" s="3"/>
    </row>
    <row r="14" spans="1:7" x14ac:dyDescent="0.25">
      <c r="C14" s="3"/>
      <c r="D14" s="3"/>
      <c r="E14" s="3"/>
      <c r="F14" s="3"/>
    </row>
  </sheetData>
  <sheetProtection password="CA89" sheet="1" formatCells="0" insertRows="0" selectLockedCells="1"/>
  <protectedRanges>
    <protectedRange password="CA89" sqref="A4:G4 A5:B7 E5 G5:G7 A8:G15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6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7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5" stopIfTrue="1">
      <formula>CELL("protect",A1)=1</formula>
    </cfRule>
    <cfRule type="expression" dxfId="19" priority="6">
      <formula>CELL("protect",A1)=1</formula>
    </cfRule>
  </conditionalFormatting>
  <conditionalFormatting sqref="A1:G1 A2:E2 G2 A3:G3">
    <cfRule type="expression" priority="1" stopIfTrue="1">
      <formula>CELL("protect",A1)=1</formula>
    </cfRule>
    <cfRule type="expression" dxfId="18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/>
    <row r="5" spans="1:7" ht="12" customHeight="1" x14ac:dyDescent="0.25">
      <c r="A5" s="42" t="s">
        <v>26</v>
      </c>
      <c r="B5" s="45"/>
      <c r="C5" s="59"/>
      <c r="D5" s="59"/>
      <c r="E5" s="59"/>
      <c r="F5" s="59"/>
    </row>
    <row r="6" spans="1:7" ht="12" customHeight="1" x14ac:dyDescent="0.25">
      <c r="A6" s="5" t="s">
        <v>27</v>
      </c>
      <c r="C6" s="96">
        <v>369989</v>
      </c>
      <c r="D6" s="96">
        <v>402898</v>
      </c>
      <c r="E6" s="2"/>
      <c r="F6" s="96">
        <v>575598</v>
      </c>
    </row>
    <row r="7" spans="1:7" ht="12" customHeight="1" x14ac:dyDescent="0.25">
      <c r="A7" s="44" t="s">
        <v>28</v>
      </c>
      <c r="B7" s="45"/>
      <c r="C7" s="87">
        <v>21356366</v>
      </c>
      <c r="D7" s="87">
        <v>23676666</v>
      </c>
      <c r="E7" s="87"/>
      <c r="F7" s="87">
        <v>24176666</v>
      </c>
    </row>
    <row r="8" spans="1:7" ht="12" customHeight="1" x14ac:dyDescent="0.25">
      <c r="A8" s="5" t="s">
        <v>29</v>
      </c>
      <c r="C8" s="86">
        <v>62271373</v>
      </c>
      <c r="D8" s="86">
        <v>66421052</v>
      </c>
      <c r="E8" s="86"/>
      <c r="F8" s="86">
        <v>66421052</v>
      </c>
    </row>
    <row r="9" spans="1:7" ht="12" customHeight="1" x14ac:dyDescent="0.25">
      <c r="A9" s="44" t="s">
        <v>30</v>
      </c>
      <c r="B9" s="45"/>
      <c r="C9" s="87">
        <v>37784927</v>
      </c>
      <c r="D9" s="87">
        <v>41113326</v>
      </c>
      <c r="E9" s="87"/>
      <c r="F9" s="87">
        <v>45913326</v>
      </c>
    </row>
    <row r="10" spans="1:7" ht="12" customHeight="1" x14ac:dyDescent="0.25">
      <c r="A10" s="5" t="s">
        <v>79</v>
      </c>
      <c r="C10" s="86">
        <v>0</v>
      </c>
      <c r="D10" s="86">
        <v>10000000</v>
      </c>
      <c r="E10" s="86"/>
      <c r="F10" s="86">
        <v>14445014</v>
      </c>
    </row>
    <row r="11" spans="1:7" ht="12" customHeight="1" x14ac:dyDescent="0.25">
      <c r="A11" s="44" t="s">
        <v>31</v>
      </c>
      <c r="B11" s="45"/>
      <c r="C11" s="87">
        <v>11500</v>
      </c>
      <c r="D11" s="87">
        <v>100000</v>
      </c>
      <c r="E11" s="87"/>
      <c r="F11" s="87">
        <v>100000</v>
      </c>
    </row>
    <row r="12" spans="1:7" ht="12" customHeight="1" x14ac:dyDescent="0.25">
      <c r="A12" s="72" t="s">
        <v>32</v>
      </c>
      <c r="B12" s="77"/>
      <c r="C12" s="88">
        <v>117066</v>
      </c>
      <c r="D12" s="88">
        <v>153000</v>
      </c>
      <c r="E12" s="88"/>
      <c r="F12" s="88">
        <v>157000</v>
      </c>
    </row>
    <row r="13" spans="1:7" ht="12" customHeight="1" x14ac:dyDescent="0.25">
      <c r="A13" s="44" t="s">
        <v>33</v>
      </c>
      <c r="B13" s="45"/>
      <c r="C13" s="87">
        <v>400974</v>
      </c>
      <c r="D13" s="87">
        <v>413375</v>
      </c>
      <c r="E13" s="87"/>
      <c r="F13" s="87">
        <v>0</v>
      </c>
    </row>
    <row r="14" spans="1:7" ht="12" customHeight="1" x14ac:dyDescent="0.25">
      <c r="A14" s="72" t="s">
        <v>34</v>
      </c>
      <c r="B14" s="77"/>
      <c r="C14" s="88">
        <v>248198</v>
      </c>
      <c r="D14" s="88">
        <v>315000</v>
      </c>
      <c r="E14" s="88"/>
      <c r="F14" s="88">
        <v>324000</v>
      </c>
    </row>
    <row r="15" spans="1:7" ht="13.5" customHeight="1" x14ac:dyDescent="0.25">
      <c r="A15" s="44" t="s">
        <v>35</v>
      </c>
      <c r="B15" s="45"/>
      <c r="C15" s="87">
        <v>28774</v>
      </c>
      <c r="D15" s="87">
        <v>32964</v>
      </c>
      <c r="E15" s="87"/>
      <c r="F15" s="87">
        <v>32964</v>
      </c>
    </row>
    <row r="16" spans="1:7" ht="13.5" customHeight="1" x14ac:dyDescent="0.25">
      <c r="A16" s="78" t="s">
        <v>80</v>
      </c>
      <c r="B16" s="77"/>
      <c r="C16" s="84">
        <v>97611123</v>
      </c>
      <c r="D16" s="84">
        <v>132237584</v>
      </c>
      <c r="E16" s="88"/>
      <c r="F16" s="83">
        <v>132260314</v>
      </c>
    </row>
    <row r="17" spans="1:7" ht="12" customHeight="1" x14ac:dyDescent="0.25">
      <c r="A17" s="56" t="s">
        <v>21</v>
      </c>
      <c r="B17" s="58"/>
      <c r="C17" s="91">
        <f>SUM(C6:C16)</f>
        <v>220200290</v>
      </c>
      <c r="D17" s="91">
        <f>SUM(D6:D16)</f>
        <v>274865865</v>
      </c>
      <c r="E17" s="56"/>
      <c r="F17" s="91">
        <f>SUM(F6:F16)</f>
        <v>284405934</v>
      </c>
    </row>
    <row r="18" spans="1:7" ht="12" customHeight="1" x14ac:dyDescent="0.25">
      <c r="A18" s="72" t="s">
        <v>6</v>
      </c>
      <c r="B18" s="76"/>
      <c r="C18" s="88">
        <v>63851182</v>
      </c>
      <c r="D18" s="88">
        <v>82902166</v>
      </c>
      <c r="E18" s="75"/>
      <c r="F18" s="88">
        <v>98419505</v>
      </c>
    </row>
    <row r="19" spans="1:7" ht="12" customHeight="1" x14ac:dyDescent="0.25">
      <c r="A19" s="44" t="s">
        <v>8</v>
      </c>
      <c r="B19" s="57"/>
      <c r="C19" s="87">
        <f>32568832+7653+32411219+88549904+2800000+11500</f>
        <v>156349108</v>
      </c>
      <c r="D19" s="87">
        <f>50000+43576115+22237584+120000000+6000000+100000</f>
        <v>191963699</v>
      </c>
      <c r="E19" s="42"/>
      <c r="F19" s="87">
        <f>50000+43576115+12260314+120000000+10000000+100000</f>
        <v>185986429</v>
      </c>
    </row>
    <row r="20" spans="1:7" ht="12" customHeight="1" thickBot="1" x14ac:dyDescent="0.3">
      <c r="A20" s="77"/>
      <c r="B20" s="77"/>
      <c r="C20" s="74"/>
      <c r="D20" s="74"/>
      <c r="E20" s="74"/>
      <c r="F20" s="74"/>
    </row>
    <row r="21" spans="1:7" ht="12" customHeight="1" thickBot="1" x14ac:dyDescent="0.3">
      <c r="A21" s="55" t="s">
        <v>5</v>
      </c>
      <c r="B21" s="99"/>
      <c r="C21" s="64">
        <v>18.09</v>
      </c>
      <c r="D21" s="64">
        <v>24.65</v>
      </c>
      <c r="E21" s="100"/>
      <c r="F21" s="64">
        <v>26.65</v>
      </c>
      <c r="G21" s="101"/>
    </row>
    <row r="22" spans="1:7" x14ac:dyDescent="0.25">
      <c r="C22" s="3"/>
      <c r="D22" s="3"/>
      <c r="E22" s="3"/>
      <c r="F22" s="3"/>
    </row>
    <row r="23" spans="1:7" x14ac:dyDescent="0.25">
      <c r="C23" s="3"/>
      <c r="D23" s="3"/>
      <c r="E23" s="3"/>
      <c r="F23" s="3"/>
    </row>
  </sheetData>
  <sheetProtection password="CA89" sheet="1" formatCells="0" insertRows="0" selectLockedCells="1"/>
  <protectedRanges>
    <protectedRange password="CA89" sqref="A4:G5 E6 A6:B16 G6:G19 A24:F25 G24 G21:G23 A17:F2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1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6:F16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20:F21 H20:XFD21 G21 A4:XFD19 A22:XFD1048576">
    <cfRule type="expression" priority="5" stopIfTrue="1">
      <formula>CELL("protect",A1)=1</formula>
    </cfRule>
    <cfRule type="expression" dxfId="17" priority="6">
      <formula>CELL("protect",A1)=1</formula>
    </cfRule>
  </conditionalFormatting>
  <conditionalFormatting sqref="A1:G1 A2:E2 G2 A3:G3">
    <cfRule type="expression" priority="1" stopIfTrue="1">
      <formula>CELL("protect",A1)=1</formula>
    </cfRule>
    <cfRule type="expression" dxfId="16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Normal="100" workbookViewId="0"/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14"/>
      <c r="B1" s="62"/>
      <c r="C1" s="15"/>
      <c r="D1" s="15"/>
      <c r="E1" s="15"/>
      <c r="F1" s="15" t="s">
        <v>82</v>
      </c>
      <c r="G1" s="16"/>
    </row>
    <row r="2" spans="1:7" ht="12" customHeight="1" x14ac:dyDescent="0.25">
      <c r="A2" s="17"/>
      <c r="B2" s="61"/>
      <c r="C2" s="18" t="s">
        <v>66</v>
      </c>
      <c r="D2" s="18" t="s">
        <v>68</v>
      </c>
      <c r="E2" s="18"/>
      <c r="F2" s="18" t="s">
        <v>3</v>
      </c>
      <c r="G2" s="19"/>
    </row>
    <row r="3" spans="1:7" ht="12" customHeight="1" thickBot="1" x14ac:dyDescent="0.3">
      <c r="A3" s="20"/>
      <c r="B3" s="60"/>
      <c r="C3" s="21" t="s">
        <v>0</v>
      </c>
      <c r="D3" s="21" t="s">
        <v>1</v>
      </c>
      <c r="E3" s="21"/>
      <c r="F3" s="21" t="s">
        <v>4</v>
      </c>
      <c r="G3" s="22"/>
    </row>
    <row r="4" spans="1:7" ht="12" customHeight="1" x14ac:dyDescent="0.25"/>
    <row r="5" spans="1:7" s="27" customFormat="1" ht="13.5" customHeight="1" x14ac:dyDescent="0.2">
      <c r="A5" s="42" t="s">
        <v>73</v>
      </c>
      <c r="B5" s="67"/>
      <c r="C5" s="85">
        <v>0</v>
      </c>
      <c r="D5" s="85">
        <v>227060</v>
      </c>
      <c r="E5" s="85"/>
      <c r="F5" s="85">
        <v>0</v>
      </c>
    </row>
    <row r="6" spans="1:7" ht="12" customHeight="1" x14ac:dyDescent="0.25">
      <c r="A6" s="75" t="s">
        <v>74</v>
      </c>
      <c r="B6" s="75"/>
      <c r="C6" s="88">
        <v>0</v>
      </c>
      <c r="D6" s="88">
        <v>1452714</v>
      </c>
      <c r="E6" s="88"/>
      <c r="F6" s="88">
        <v>1487720</v>
      </c>
      <c r="G6" s="2"/>
    </row>
    <row r="7" spans="1:7" s="27" customFormat="1" ht="13.5" customHeight="1" x14ac:dyDescent="0.2">
      <c r="A7" s="42" t="s">
        <v>75</v>
      </c>
      <c r="B7" s="67"/>
      <c r="C7" s="87">
        <v>0</v>
      </c>
      <c r="D7" s="87">
        <v>53246</v>
      </c>
      <c r="E7" s="42"/>
      <c r="F7" s="87">
        <v>0</v>
      </c>
    </row>
    <row r="8" spans="1:7" ht="12" customHeight="1" x14ac:dyDescent="0.25">
      <c r="A8" s="75" t="s">
        <v>76</v>
      </c>
      <c r="B8" s="75"/>
      <c r="C8" s="88">
        <v>0</v>
      </c>
      <c r="D8" s="88">
        <v>19180755</v>
      </c>
      <c r="E8" s="88"/>
      <c r="F8" s="88">
        <v>19924337</v>
      </c>
      <c r="G8" s="2"/>
    </row>
    <row r="9" spans="1:7" s="27" customFormat="1" ht="13.5" customHeight="1" x14ac:dyDescent="0.2">
      <c r="A9" s="42" t="s">
        <v>77</v>
      </c>
      <c r="B9" s="67"/>
      <c r="C9" s="87">
        <v>0</v>
      </c>
      <c r="D9" s="87">
        <v>200000</v>
      </c>
      <c r="E9" s="42"/>
      <c r="F9" s="87">
        <v>200000</v>
      </c>
    </row>
    <row r="10" spans="1:7" ht="13.5" customHeight="1" x14ac:dyDescent="0.25">
      <c r="A10" s="75" t="s">
        <v>72</v>
      </c>
      <c r="B10" s="75"/>
      <c r="C10" s="84">
        <v>0</v>
      </c>
      <c r="D10" s="84">
        <f>78200000+500000</f>
        <v>78700000</v>
      </c>
      <c r="E10" s="88"/>
      <c r="F10" s="84">
        <f>78035500+500000</f>
        <v>78535500</v>
      </c>
      <c r="G10" s="2"/>
    </row>
    <row r="11" spans="1:7" ht="12" customHeight="1" x14ac:dyDescent="0.25">
      <c r="A11" s="56" t="s">
        <v>21</v>
      </c>
      <c r="B11" s="56"/>
      <c r="C11" s="91">
        <f>SUM(C5:C10)</f>
        <v>0</v>
      </c>
      <c r="D11" s="91">
        <f>SUM(D5:D10)</f>
        <v>99813775</v>
      </c>
      <c r="E11" s="56"/>
      <c r="F11" s="91">
        <f>SUM(F5:F10)</f>
        <v>100147557</v>
      </c>
      <c r="G11" s="2"/>
    </row>
    <row r="12" spans="1:7" ht="12" customHeight="1" x14ac:dyDescent="0.25">
      <c r="A12" s="72" t="s">
        <v>6</v>
      </c>
      <c r="B12" s="76"/>
      <c r="C12" s="88">
        <v>0</v>
      </c>
      <c r="D12" s="88">
        <v>900000</v>
      </c>
      <c r="E12" s="88"/>
      <c r="F12" s="88">
        <v>1735500</v>
      </c>
    </row>
    <row r="13" spans="1:7" ht="12" customHeight="1" x14ac:dyDescent="0.25">
      <c r="A13" s="44" t="s">
        <v>7</v>
      </c>
      <c r="B13" s="57"/>
      <c r="C13" s="87">
        <v>0</v>
      </c>
      <c r="D13" s="87">
        <f>96413775+500000</f>
        <v>96913775</v>
      </c>
      <c r="E13" s="87"/>
      <c r="F13" s="87">
        <f>96912057+500000</f>
        <v>97412057</v>
      </c>
    </row>
    <row r="14" spans="1:7" ht="12" customHeight="1" x14ac:dyDescent="0.25">
      <c r="A14" s="72" t="s">
        <v>8</v>
      </c>
      <c r="B14" s="76"/>
      <c r="C14" s="88">
        <v>0</v>
      </c>
      <c r="D14" s="88">
        <f>2000000</f>
        <v>2000000</v>
      </c>
      <c r="E14" s="88"/>
      <c r="F14" s="88">
        <v>1000000</v>
      </c>
    </row>
    <row r="15" spans="1:7" ht="12" customHeight="1" thickBot="1" x14ac:dyDescent="0.3">
      <c r="C15" s="3"/>
      <c r="D15" s="3"/>
      <c r="E15" s="3"/>
      <c r="F15" s="3"/>
    </row>
    <row r="16" spans="1:7" ht="12" customHeight="1" thickBot="1" x14ac:dyDescent="0.3">
      <c r="A16" s="55" t="s">
        <v>5</v>
      </c>
      <c r="B16" s="99"/>
      <c r="C16" s="64">
        <v>0</v>
      </c>
      <c r="D16" s="64">
        <f>319.45+5+19.31+0.26</f>
        <v>344.02</v>
      </c>
      <c r="E16" s="100"/>
      <c r="F16" s="64">
        <f>299.09+22.03</f>
        <v>321.12</v>
      </c>
      <c r="G16" s="101"/>
    </row>
    <row r="27" spans="6:6" x14ac:dyDescent="0.25">
      <c r="F27" s="105"/>
    </row>
  </sheetData>
  <sheetProtection password="CA89" sheet="1" formatCells="0" insertRows="0" selectLockedCells="1"/>
  <protectedRanges>
    <protectedRange password="CA89" sqref="A1:G4 G5:G8 G16 A11:G15 A16:B16 A17:G19" name="Range1" securityDescriptor="O:WDG:WDD:(A;;CC;;;S-1-5-21-3219648850-738124763-203175933-17295)(A;;CC;;;S-1-5-21-3219648850-738124763-203175933-17298)(A;;CC;;;S-1-5-21-3219648850-738124763-203175933-17299)"/>
    <protectedRange password="CA89" sqref="G9:G10" name="Range1_1" securityDescriptor="O:WDG:WDD:(A;;CC;;;S-1-5-21-3219648850-738124763-203175933-17295)(A;;CC;;;S-1-5-21-3219648850-738124763-203175933-17298)(A;;CC;;;S-1-5-21-3219648850-738124763-203175933-17299)"/>
    <protectedRange password="CA89" sqref="A5:F5 A6:B8" name="Range1_2" securityDescriptor="O:WDG:WDD:(A;;CC;;;S-1-5-21-3219648850-738124763-203175933-17295)(A;;CC;;;S-1-5-21-3219648850-738124763-203175933-17298)(A;;CC;;;S-1-5-21-3219648850-738124763-203175933-17299)"/>
    <protectedRange password="CA89" sqref="A9:B10" name="Range1_1_1" securityDescriptor="O:WDG:WDD:(A;;CC;;;S-1-5-21-3219648850-738124763-203175933-17295)(A;;CC;;;S-1-5-21-3219648850-738124763-203175933-17298)(A;;CC;;;S-1-5-21-3219648850-738124763-203175933-17299)"/>
    <protectedRange password="CA89" sqref="C6:F10" name="Range1_3" securityDescriptor="O:WDG:WDD:(A;;CC;;;S-1-5-21-3219648850-738124763-203175933-17295)(A;;CC;;;S-1-5-21-3219648850-738124763-203175933-17298)(A;;CC;;;S-1-5-21-3219648850-738124763-203175933-17299)"/>
    <protectedRange password="CA89" sqref="C16:F16" name="Range1_4" securityDescriptor="O:WDG:WDD:(A;;CC;;;S-1-5-21-3219648850-738124763-203175933-17295)(A;;CC;;;S-1-5-21-3219648850-738124763-203175933-17298)(A;;CC;;;S-1-5-21-3219648850-738124763-203175933-17299)"/>
  </protectedRanges>
  <conditionalFormatting sqref="A1:XFD4 A11:XFD1048576">
    <cfRule type="expression" priority="23" stopIfTrue="1">
      <formula>CELL("protect",A1)=1</formula>
    </cfRule>
    <cfRule type="expression" dxfId="15" priority="24">
      <formula>CELL("protect",A1)=1</formula>
    </cfRule>
  </conditionalFormatting>
  <conditionalFormatting sqref="A9:XFD10">
    <cfRule type="expression" priority="3" stopIfTrue="1">
      <formula>CELL("protect",A9)=1</formula>
    </cfRule>
    <cfRule type="expression" dxfId="14" priority="4">
      <formula>CELL("protect",A9)=1</formula>
    </cfRule>
  </conditionalFormatting>
  <conditionalFormatting sqref="A5:XFD8">
    <cfRule type="expression" priority="1" stopIfTrue="1">
      <formula>CELL("protect",A5)=1</formula>
    </cfRule>
    <cfRule type="expression" dxfId="13" priority="2">
      <formula>CELL("protect",A5)=1</formula>
    </cfRule>
  </conditionalFormatting>
  <pageMargins left="0.7" right="0.7" top="0.75" bottom="0.75" header="0.3" footer="0.3"/>
  <pageSetup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zoomScaleSheetLayoutView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/>
    <row r="5" spans="1:7" ht="12" customHeight="1" x14ac:dyDescent="0.25">
      <c r="A5" s="42" t="s">
        <v>78</v>
      </c>
      <c r="B5" s="42"/>
      <c r="C5" s="85">
        <v>194000</v>
      </c>
      <c r="D5" s="85">
        <v>250000</v>
      </c>
      <c r="E5" s="69"/>
      <c r="F5" s="112">
        <v>250000</v>
      </c>
    </row>
    <row r="6" spans="1:7" s="77" customFormat="1" ht="12" customHeight="1" x14ac:dyDescent="0.25">
      <c r="A6" s="75" t="s">
        <v>89</v>
      </c>
      <c r="B6" s="75"/>
      <c r="C6" s="88">
        <v>0</v>
      </c>
      <c r="D6" s="88">
        <v>1800000</v>
      </c>
      <c r="E6" s="103"/>
      <c r="F6" s="88">
        <v>0</v>
      </c>
    </row>
    <row r="7" spans="1:7" ht="12" customHeight="1" x14ac:dyDescent="0.25">
      <c r="A7" s="42" t="s">
        <v>71</v>
      </c>
      <c r="B7" s="42"/>
      <c r="C7" s="87">
        <v>0</v>
      </c>
      <c r="D7" s="87">
        <v>500000</v>
      </c>
      <c r="E7" s="85"/>
      <c r="F7" s="109">
        <v>0</v>
      </c>
    </row>
    <row r="8" spans="1:7" ht="13.5" customHeight="1" x14ac:dyDescent="0.25">
      <c r="A8" s="75" t="s">
        <v>88</v>
      </c>
      <c r="B8" s="75"/>
      <c r="C8" s="113">
        <v>0</v>
      </c>
      <c r="D8" s="113">
        <v>332500</v>
      </c>
      <c r="E8" s="103"/>
      <c r="F8" s="113">
        <v>0</v>
      </c>
    </row>
    <row r="9" spans="1:7" ht="12" customHeight="1" x14ac:dyDescent="0.25">
      <c r="A9" s="56" t="s">
        <v>21</v>
      </c>
      <c r="B9" s="56"/>
      <c r="C9" s="91">
        <f>SUM(C5:C8)</f>
        <v>194000</v>
      </c>
      <c r="D9" s="91">
        <f>SUM(D5:D8)</f>
        <v>2882500</v>
      </c>
      <c r="E9" s="91"/>
      <c r="F9" s="91">
        <f>SUM(F5:F8)</f>
        <v>250000</v>
      </c>
    </row>
    <row r="10" spans="1:7" ht="12" customHeight="1" x14ac:dyDescent="0.25">
      <c r="A10" s="5" t="s">
        <v>6</v>
      </c>
      <c r="B10" s="104"/>
      <c r="C10" s="86">
        <v>194000</v>
      </c>
      <c r="D10" s="86">
        <v>2882500</v>
      </c>
      <c r="E10" s="2"/>
      <c r="F10" s="86">
        <v>250000</v>
      </c>
    </row>
    <row r="11" spans="1:7" ht="12" customHeight="1" thickBot="1" x14ac:dyDescent="0.3">
      <c r="A11" s="30"/>
      <c r="C11" s="3"/>
      <c r="D11" s="3"/>
      <c r="E11" s="3"/>
      <c r="F11" s="4"/>
    </row>
    <row r="12" spans="1:7" s="27" customFormat="1" ht="12" customHeight="1" thickBot="1" x14ac:dyDescent="0.3">
      <c r="A12" s="55" t="s">
        <v>5</v>
      </c>
      <c r="B12" s="53"/>
      <c r="C12" s="64">
        <v>0</v>
      </c>
      <c r="D12" s="64">
        <v>0</v>
      </c>
      <c r="E12" s="53"/>
      <c r="F12" s="64">
        <v>0</v>
      </c>
      <c r="G12" s="54"/>
    </row>
    <row r="13" spans="1:7" x14ac:dyDescent="0.25">
      <c r="C13" s="3"/>
      <c r="D13" s="3"/>
      <c r="E13" s="3"/>
      <c r="F13" s="3"/>
    </row>
    <row r="14" spans="1:7" x14ac:dyDescent="0.25">
      <c r="C14" s="3"/>
      <c r="D14" s="3"/>
      <c r="E14" s="3"/>
      <c r="F14" s="3"/>
    </row>
  </sheetData>
  <sheetProtection password="CA89" sheet="1" formatCells="0" insertRows="0" selectLockedCells="1"/>
  <protectedRanges>
    <protectedRange password="CA89" sqref="A10:B10 E10 A9:G9 G4:G7 A4:F4 A6:F8 G10:G15 F12:F15 A11:E15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0:D10 F10:F11 E5:F5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G8:XFD8 A4:XFD4 A20:XFD1048576 G19:XFD19 A6:XFD7 G5:XFD5 A9:XFD18">
    <cfRule type="expression" priority="10" stopIfTrue="1">
      <formula>CELL("protect",A1)=1</formula>
    </cfRule>
    <cfRule type="expression" dxfId="12" priority="11">
      <formula>CELL("protect",A1)=1</formula>
    </cfRule>
  </conditionalFormatting>
  <conditionalFormatting sqref="A1:G1 A2:E2 G2 A3:G3">
    <cfRule type="expression" priority="5" stopIfTrue="1">
      <formula>CELL("protect",A1)=1</formula>
    </cfRule>
    <cfRule type="expression" dxfId="11" priority="6">
      <formula>CELL("protect",A1)=1</formula>
    </cfRule>
  </conditionalFormatting>
  <conditionalFormatting sqref="A8:F8">
    <cfRule type="expression" priority="1" stopIfTrue="1">
      <formula>CELL("protect",A8)=1</formula>
    </cfRule>
    <cfRule type="expression" dxfId="10" priority="2">
      <formula>CELL("protect",A8)=1</formula>
    </cfRule>
  </conditionalFormatting>
  <conditionalFormatting sqref="B5 E5:F5">
    <cfRule type="expression" priority="3" stopIfTrue="1">
      <formula>CELL("protect",B5)=1</formula>
    </cfRule>
    <cfRule type="expression" dxfId="9" priority="4">
      <formula>CELL("protect",B5)=1</formula>
    </cfRule>
  </conditionalFormatting>
  <pageMargins left="0.7" right="0.7" top="0.75" bottom="0.75" header="0.3" footer="0.3"/>
  <pageSetup scale="83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31"/>
      <c r="B1" s="32"/>
      <c r="C1" s="15"/>
      <c r="D1" s="15"/>
      <c r="E1" s="15"/>
      <c r="F1" s="33" t="s">
        <v>82</v>
      </c>
      <c r="G1" s="34"/>
    </row>
    <row r="2" spans="1:7" ht="12" customHeight="1" x14ac:dyDescent="0.25">
      <c r="A2" s="35"/>
      <c r="B2" s="36"/>
      <c r="C2" s="18" t="s">
        <v>66</v>
      </c>
      <c r="D2" s="18" t="s">
        <v>68</v>
      </c>
      <c r="E2" s="18"/>
      <c r="F2" s="37" t="s">
        <v>3</v>
      </c>
      <c r="G2" s="38"/>
    </row>
    <row r="3" spans="1:7" ht="12" customHeight="1" thickBot="1" x14ac:dyDescent="0.3">
      <c r="A3" s="39"/>
      <c r="B3" s="40"/>
      <c r="C3" s="21" t="s">
        <v>0</v>
      </c>
      <c r="D3" s="21" t="s">
        <v>1</v>
      </c>
      <c r="E3" s="21"/>
      <c r="F3" s="21" t="s">
        <v>4</v>
      </c>
      <c r="G3" s="41"/>
    </row>
    <row r="4" spans="1:7" ht="12" customHeight="1" x14ac:dyDescent="0.25"/>
    <row r="5" spans="1:7" ht="12" customHeight="1" x14ac:dyDescent="0.25">
      <c r="A5" s="42" t="s">
        <v>70</v>
      </c>
      <c r="B5" s="45"/>
      <c r="C5" s="85">
        <v>1940000</v>
      </c>
      <c r="D5" s="85">
        <v>0</v>
      </c>
      <c r="E5" s="42"/>
      <c r="F5" s="85">
        <v>0</v>
      </c>
    </row>
    <row r="6" spans="1:7" ht="12" customHeight="1" x14ac:dyDescent="0.25">
      <c r="A6" s="75" t="s">
        <v>36</v>
      </c>
      <c r="B6" s="75"/>
      <c r="C6" s="88">
        <v>5426751</v>
      </c>
      <c r="D6" s="88">
        <v>5752689</v>
      </c>
      <c r="E6" s="75"/>
      <c r="F6" s="88">
        <v>5752689</v>
      </c>
      <c r="G6" s="2"/>
    </row>
    <row r="7" spans="1:7" ht="12" customHeight="1" x14ac:dyDescent="0.25">
      <c r="A7" s="42" t="s">
        <v>37</v>
      </c>
      <c r="B7" s="42"/>
      <c r="C7" s="87">
        <v>5259236</v>
      </c>
      <c r="D7" s="87">
        <v>5389439</v>
      </c>
      <c r="E7" s="87"/>
      <c r="F7" s="87">
        <v>5389439</v>
      </c>
      <c r="G7" s="2"/>
    </row>
    <row r="8" spans="1:7" ht="12" customHeight="1" x14ac:dyDescent="0.25">
      <c r="A8" s="75" t="s">
        <v>38</v>
      </c>
      <c r="B8" s="75"/>
      <c r="C8" s="88">
        <v>7642326</v>
      </c>
      <c r="D8" s="88">
        <v>7864997</v>
      </c>
      <c r="E8" s="88"/>
      <c r="F8" s="88">
        <v>7864997</v>
      </c>
      <c r="G8" s="2"/>
    </row>
    <row r="9" spans="1:7" ht="12" customHeight="1" x14ac:dyDescent="0.25">
      <c r="A9" s="42" t="s">
        <v>39</v>
      </c>
      <c r="B9" s="42"/>
      <c r="C9" s="87">
        <v>30857414</v>
      </c>
      <c r="D9" s="87">
        <v>31587077</v>
      </c>
      <c r="E9" s="87"/>
      <c r="F9" s="87">
        <v>31587077</v>
      </c>
      <c r="G9" s="2"/>
    </row>
    <row r="10" spans="1:7" ht="12" customHeight="1" x14ac:dyDescent="0.25">
      <c r="A10" s="75" t="s">
        <v>40</v>
      </c>
      <c r="B10" s="75"/>
      <c r="C10" s="88">
        <v>5451692</v>
      </c>
      <c r="D10" s="88">
        <v>5675616</v>
      </c>
      <c r="E10" s="88"/>
      <c r="F10" s="88">
        <v>5675616</v>
      </c>
      <c r="G10" s="2"/>
    </row>
    <row r="11" spans="1:7" ht="12" customHeight="1" x14ac:dyDescent="0.25">
      <c r="A11" s="42" t="s">
        <v>41</v>
      </c>
      <c r="B11" s="42"/>
      <c r="C11" s="87">
        <v>5998180</v>
      </c>
      <c r="D11" s="87">
        <v>6294400</v>
      </c>
      <c r="E11" s="87"/>
      <c r="F11" s="87">
        <v>6294400</v>
      </c>
      <c r="G11" s="2"/>
    </row>
    <row r="12" spans="1:7" ht="12" customHeight="1" x14ac:dyDescent="0.25">
      <c r="A12" s="75" t="s">
        <v>42</v>
      </c>
      <c r="B12" s="75"/>
      <c r="C12" s="88">
        <v>2593492</v>
      </c>
      <c r="D12" s="88">
        <v>2673704</v>
      </c>
      <c r="E12" s="88"/>
      <c r="F12" s="88">
        <v>2673704</v>
      </c>
      <c r="G12" s="2"/>
    </row>
    <row r="13" spans="1:7" ht="12" customHeight="1" x14ac:dyDescent="0.25">
      <c r="A13" s="42" t="s">
        <v>43</v>
      </c>
      <c r="B13" s="42"/>
      <c r="C13" s="87">
        <v>13595258</v>
      </c>
      <c r="D13" s="87">
        <v>14425427</v>
      </c>
      <c r="E13" s="87"/>
      <c r="F13" s="87">
        <v>14425427</v>
      </c>
      <c r="G13" s="2"/>
    </row>
    <row r="14" spans="1:7" ht="12" customHeight="1" x14ac:dyDescent="0.25">
      <c r="A14" s="75" t="s">
        <v>44</v>
      </c>
      <c r="B14" s="75"/>
      <c r="C14" s="88">
        <v>8719626</v>
      </c>
      <c r="D14" s="88">
        <v>9117102</v>
      </c>
      <c r="E14" s="88"/>
      <c r="F14" s="88">
        <v>9117102</v>
      </c>
      <c r="G14" s="2"/>
    </row>
    <row r="15" spans="1:7" ht="12" customHeight="1" x14ac:dyDescent="0.25">
      <c r="A15" s="42" t="s">
        <v>45</v>
      </c>
      <c r="B15" s="42"/>
      <c r="C15" s="87">
        <v>42684134</v>
      </c>
      <c r="D15" s="87">
        <v>43327703</v>
      </c>
      <c r="E15" s="87"/>
      <c r="F15" s="87">
        <v>43327703</v>
      </c>
      <c r="G15" s="2"/>
    </row>
    <row r="16" spans="1:7" ht="12" customHeight="1" x14ac:dyDescent="0.25">
      <c r="A16" s="75" t="s">
        <v>46</v>
      </c>
      <c r="B16" s="75"/>
      <c r="C16" s="88">
        <v>5941239</v>
      </c>
      <c r="D16" s="88">
        <v>6202157</v>
      </c>
      <c r="E16" s="88"/>
      <c r="F16" s="88">
        <v>6202157</v>
      </c>
      <c r="G16" s="2"/>
    </row>
    <row r="17" spans="1:7" ht="13.5" customHeight="1" x14ac:dyDescent="0.25">
      <c r="A17" s="42" t="s">
        <v>67</v>
      </c>
      <c r="B17" s="42"/>
      <c r="C17" s="68">
        <v>5053692</v>
      </c>
      <c r="D17" s="68">
        <v>5260204</v>
      </c>
      <c r="E17" s="69"/>
      <c r="F17" s="68">
        <v>5260204</v>
      </c>
      <c r="G17" s="2"/>
    </row>
    <row r="18" spans="1:7" ht="12" customHeight="1" x14ac:dyDescent="0.25">
      <c r="A18" s="73" t="s">
        <v>21</v>
      </c>
      <c r="B18" s="73"/>
      <c r="C18" s="97">
        <f>SUM(C5:C17)</f>
        <v>141163040</v>
      </c>
      <c r="D18" s="97">
        <f>SUM(D5:D17)</f>
        <v>143570515</v>
      </c>
      <c r="E18" s="73"/>
      <c r="F18" s="97">
        <f>SUM(F5:F17)</f>
        <v>143570515</v>
      </c>
      <c r="G18" s="2"/>
    </row>
    <row r="19" spans="1:7" ht="12" customHeight="1" x14ac:dyDescent="0.25">
      <c r="A19" s="44" t="s">
        <v>6</v>
      </c>
      <c r="B19" s="57"/>
      <c r="C19" s="87">
        <v>130987749</v>
      </c>
      <c r="D19" s="87">
        <v>133080524</v>
      </c>
      <c r="E19" s="42"/>
      <c r="F19" s="87">
        <v>133080524</v>
      </c>
    </row>
    <row r="20" spans="1:7" ht="12" customHeight="1" x14ac:dyDescent="0.25">
      <c r="A20" s="72" t="s">
        <v>17</v>
      </c>
      <c r="B20" s="76"/>
      <c r="C20" s="88">
        <v>10175291</v>
      </c>
      <c r="D20" s="88">
        <v>10489991</v>
      </c>
      <c r="E20" s="75"/>
      <c r="F20" s="88">
        <v>10489991</v>
      </c>
    </row>
    <row r="21" spans="1:7" ht="12" customHeight="1" thickBot="1" x14ac:dyDescent="0.3">
      <c r="A21" s="75"/>
      <c r="B21" s="77"/>
      <c r="C21" s="74"/>
      <c r="D21" s="74"/>
      <c r="E21" s="74"/>
      <c r="F21" s="74"/>
    </row>
    <row r="22" spans="1:7" s="3" customFormat="1" ht="12" customHeight="1" thickBot="1" x14ac:dyDescent="0.3">
      <c r="A22" s="55" t="s">
        <v>5</v>
      </c>
      <c r="B22" s="53"/>
      <c r="C22" s="64">
        <v>0</v>
      </c>
      <c r="D22" s="64">
        <v>0</v>
      </c>
      <c r="E22" s="63"/>
      <c r="F22" s="64">
        <v>0</v>
      </c>
      <c r="G22" s="66"/>
    </row>
    <row r="23" spans="1:7" x14ac:dyDescent="0.25">
      <c r="C23" s="3"/>
      <c r="D23" s="3"/>
      <c r="E23" s="3"/>
      <c r="F23" s="3"/>
    </row>
    <row r="24" spans="1:7" x14ac:dyDescent="0.25">
      <c r="C24" s="3"/>
      <c r="D24" s="3"/>
      <c r="E24" s="3"/>
      <c r="F24" s="3"/>
    </row>
  </sheetData>
  <sheetProtection password="CA89" sheet="1" formatCells="0" insertRows="0" selectLockedCells="1"/>
  <protectedRanges>
    <protectedRange password="CA89" sqref="A4:G5 G6:G17 E6 A6:B17 A18:G25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 F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16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7:F17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5" stopIfTrue="1">
      <formula>CELL("protect",A1)=1</formula>
    </cfRule>
    <cfRule type="expression" dxfId="8" priority="6">
      <formula>CELL("protect",A1)=1</formula>
    </cfRule>
  </conditionalFormatting>
  <conditionalFormatting sqref="A1:G1 A2:E2 G2 A3:G3">
    <cfRule type="expression" priority="1" stopIfTrue="1">
      <formula>CELL("protect",A1)=1</formula>
    </cfRule>
    <cfRule type="expression" dxfId="7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Main</vt:lpstr>
      <vt:lpstr>Higher Ed Coordination</vt:lpstr>
      <vt:lpstr>Proprietary School Regulation</vt:lpstr>
      <vt:lpstr>Midwest Higher Ed Compact</vt:lpstr>
      <vt:lpstr>Federal Education Programs</vt:lpstr>
      <vt:lpstr>Financial Aid</vt:lpstr>
      <vt:lpstr>Workforce Development</vt:lpstr>
      <vt:lpstr>Higher Ed Initiatives</vt:lpstr>
      <vt:lpstr>Public Community Colleges</vt:lpstr>
      <vt:lpstr>Technical College</vt:lpstr>
      <vt:lpstr>Four-Year Institutions</vt:lpstr>
      <vt:lpstr>UM Related</vt:lpstr>
      <vt:lpstr>ColumnTitle1</vt:lpstr>
      <vt:lpstr>ColumnTitle10</vt:lpstr>
      <vt:lpstr>ColumnTitle11</vt:lpstr>
      <vt:lpstr>ColumnTitle12</vt:lpstr>
      <vt:lpstr>ColumnTitle2</vt:lpstr>
      <vt:lpstr>ColumnTitle3</vt:lpstr>
      <vt:lpstr>ColumnTitle4</vt:lpstr>
      <vt:lpstr>ColumnTitle5</vt:lpstr>
      <vt:lpstr>ColumnTitle6</vt:lpstr>
      <vt:lpstr>ColumnTitle7</vt:lpstr>
      <vt:lpstr>ColumnTitle8</vt:lpstr>
      <vt:lpstr>ColumnTitle9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McQuary, Pamela</cp:lastModifiedBy>
  <cp:lastPrinted>2019-12-06T15:04:07Z</cp:lastPrinted>
  <dcterms:created xsi:type="dcterms:W3CDTF">2009-08-21T15:10:29Z</dcterms:created>
  <dcterms:modified xsi:type="dcterms:W3CDTF">2020-02-17T21:11:30Z</dcterms:modified>
</cp:coreProperties>
</file>