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 Plans\FY 2024\FY 2024 Executive Budget\"/>
    </mc:Choice>
  </mc:AlternateContent>
  <bookViews>
    <workbookView xWindow="-180" yWindow="45" windowWidth="9720" windowHeight="7320"/>
  </bookViews>
  <sheets>
    <sheet name="Main" sheetId="1" r:id="rId1"/>
    <sheet name="Higher Ed Coordination" sheetId="4" r:id="rId2"/>
    <sheet name="Proprietary School Regulation" sheetId="5" r:id="rId3"/>
    <sheet name="Midwest Higher Ed Compact" sheetId="6" r:id="rId4"/>
    <sheet name="Federal Education Programs" sheetId="7" r:id="rId5"/>
    <sheet name="Financial Aid" sheetId="8" r:id="rId6"/>
    <sheet name="Workforce Development" sheetId="15" r:id="rId7"/>
    <sheet name="Higher Ed Initiatives" sheetId="9" r:id="rId8"/>
    <sheet name="Public Community Colleges" sheetId="10" r:id="rId9"/>
    <sheet name="Technical College" sheetId="11" r:id="rId10"/>
    <sheet name="Four-Year Institutions" sheetId="12" r:id="rId11"/>
    <sheet name="UM Related" sheetId="13" r:id="rId12"/>
  </sheets>
  <definedNames>
    <definedName name="ColumnTitle">Main!$A$1</definedName>
    <definedName name="ColumnTitle10">'Technical College'!$A$1</definedName>
    <definedName name="ColumnTitle11">'Four-Year Institutions'!$22:$28</definedName>
    <definedName name="ColumnTitle12">'UM Related'!$A$1</definedName>
    <definedName name="ColumnTitle2">'Higher Ed Coordination'!$A$1</definedName>
    <definedName name="ColumnTitle3">'Proprietary School Regulation'!$A$1</definedName>
    <definedName name="ColumnTitle4">'Midwest Higher Ed Compact'!$A$1</definedName>
    <definedName name="ColumnTitle5">'Federal Education Programs'!$A$1</definedName>
    <definedName name="ColumnTItle6">'Financial Aid'!$A$1</definedName>
    <definedName name="ColumnTitle7">'Workforce Development'!$18:$22</definedName>
    <definedName name="ColumnTitle8">'Higher Ed Initiatives'!$A$1</definedName>
    <definedName name="ColumnTitle9">'Public Community Colleges'!$A$1</definedName>
  </definedNames>
  <calcPr calcId="162913"/>
</workbook>
</file>

<file path=xl/calcChain.xml><?xml version="1.0" encoding="utf-8"?>
<calcChain xmlns="http://schemas.openxmlformats.org/spreadsheetml/2006/main">
  <c r="F13" i="12" l="1"/>
  <c r="F8" i="12"/>
  <c r="F10" i="15"/>
  <c r="F5" i="5"/>
  <c r="F16" i="15"/>
  <c r="F5" i="4"/>
  <c r="F27" i="1"/>
  <c r="F19" i="1"/>
  <c r="D13" i="12" l="1"/>
  <c r="D8" i="12"/>
  <c r="C13" i="12"/>
  <c r="C8" i="12"/>
  <c r="D10" i="15"/>
  <c r="C10" i="15"/>
  <c r="C9" i="8"/>
  <c r="D6" i="8" l="1"/>
  <c r="D5" i="5"/>
  <c r="C5" i="5"/>
  <c r="D16" i="15"/>
  <c r="C16" i="15"/>
  <c r="C12" i="4"/>
  <c r="D22" i="8"/>
  <c r="C22" i="8"/>
  <c r="C10" i="5"/>
  <c r="D5" i="4"/>
  <c r="C5" i="4"/>
  <c r="E27" i="1" l="1"/>
  <c r="E19" i="1"/>
  <c r="C27" i="1"/>
  <c r="C20" i="1"/>
  <c r="C19" i="1"/>
  <c r="B27" i="1"/>
  <c r="B20" i="1"/>
  <c r="B17" i="1" l="1"/>
  <c r="F7" i="9" l="1"/>
  <c r="D7" i="9"/>
  <c r="C7" i="9"/>
  <c r="C17" i="1" l="1"/>
  <c r="C7" i="4" l="1"/>
  <c r="D7" i="4"/>
  <c r="F7" i="4" l="1"/>
  <c r="F11" i="15" l="1"/>
  <c r="D11" i="15"/>
  <c r="C11" i="15"/>
  <c r="F17" i="10" l="1"/>
  <c r="D17" i="10"/>
  <c r="C17" i="10"/>
  <c r="F17" i="1" l="1"/>
  <c r="E17" i="1"/>
  <c r="F11" i="13" l="1"/>
  <c r="D11" i="13"/>
  <c r="C11" i="13"/>
  <c r="F15" i="12"/>
  <c r="D15" i="12"/>
  <c r="C15" i="12"/>
  <c r="F17" i="8"/>
  <c r="D17" i="8"/>
  <c r="C17" i="8"/>
  <c r="F7" i="7"/>
  <c r="D7" i="7"/>
  <c r="C7" i="7"/>
  <c r="F7" i="5"/>
  <c r="D7" i="5"/>
  <c r="C7" i="5"/>
</calcChain>
</file>

<file path=xl/sharedStrings.xml><?xml version="1.0" encoding="utf-8"?>
<sst xmlns="http://schemas.openxmlformats.org/spreadsheetml/2006/main" count="217" uniqueCount="87">
  <si>
    <t>EXPENDITURE</t>
  </si>
  <si>
    <t>APPROPRIATION</t>
  </si>
  <si>
    <t>REQUEST</t>
  </si>
  <si>
    <t>GOVERNOR</t>
  </si>
  <si>
    <t>RECOMMENDS</t>
  </si>
  <si>
    <t>Total Full-time Equivalent Employees</t>
  </si>
  <si>
    <t>General Revenue Fund</t>
  </si>
  <si>
    <t>Federal Funds</t>
  </si>
  <si>
    <t>Other Funds</t>
  </si>
  <si>
    <t>DEPARTMENTAL TOTAL</t>
  </si>
  <si>
    <t>Higher Education Coordination</t>
  </si>
  <si>
    <t>Proprietary School Regulation</t>
  </si>
  <si>
    <t>Federal Education Programs</t>
  </si>
  <si>
    <t>Financial Aid</t>
  </si>
  <si>
    <t>Community Colleges</t>
  </si>
  <si>
    <t>Four-Year Colleges and Universities</t>
  </si>
  <si>
    <t>University of Missouri - Related Programs</t>
  </si>
  <si>
    <t>Lottery Proceeds Fund</t>
  </si>
  <si>
    <t>Midwestern Higher Education Compact</t>
  </si>
  <si>
    <t>Technical Colleges</t>
  </si>
  <si>
    <t>Higher Education Initiatives</t>
  </si>
  <si>
    <t>TOTAL</t>
  </si>
  <si>
    <t>Proprietary School Bond</t>
  </si>
  <si>
    <t>Federal Grants and Donations</t>
  </si>
  <si>
    <t>Other Grants and Donations</t>
  </si>
  <si>
    <t>GRANTS AND SCHOLARSHIPS</t>
  </si>
  <si>
    <t>Administration</t>
  </si>
  <si>
    <t>Academic Scholarship Program</t>
  </si>
  <si>
    <t>Access Missouri Financial Assistance Program</t>
  </si>
  <si>
    <t>A+ Schools Scholarship Program</t>
  </si>
  <si>
    <t>Advanced Placement Grants</t>
  </si>
  <si>
    <t>Public Service Survivor Grant Program</t>
  </si>
  <si>
    <t>Veteran's Survivors Grant Program</t>
  </si>
  <si>
    <t>Minority and Underrepresented Environmental Literacy Program</t>
  </si>
  <si>
    <t>Crowder College</t>
  </si>
  <si>
    <t>East Central College</t>
  </si>
  <si>
    <t>Jefferson College</t>
  </si>
  <si>
    <t>Metropolitan Community College</t>
  </si>
  <si>
    <t>Mineral Area College</t>
  </si>
  <si>
    <t>Moberly Area Community College</t>
  </si>
  <si>
    <t>North Central Missouri College</t>
  </si>
  <si>
    <t>Ozarks Technical Community College</t>
  </si>
  <si>
    <t>St. Charles Community College</t>
  </si>
  <si>
    <t>St. Louis Community College</t>
  </si>
  <si>
    <t>State Fair Community College</t>
  </si>
  <si>
    <t>University of Central Missouri</t>
  </si>
  <si>
    <t>Southeast Missouri State University</t>
  </si>
  <si>
    <t>Missouri State University</t>
  </si>
  <si>
    <t>Lincoln University</t>
  </si>
  <si>
    <t>Truman State University</t>
  </si>
  <si>
    <t>Northwest Missouri State University</t>
  </si>
  <si>
    <t>Missouri Southern State University</t>
  </si>
  <si>
    <t>Missouri Western State University</t>
  </si>
  <si>
    <t>Harris-Stowe State University</t>
  </si>
  <si>
    <t>University of Missouri</t>
  </si>
  <si>
    <t>Missouri Telehealth Network</t>
  </si>
  <si>
    <t>Missouri Kidney Program</t>
  </si>
  <si>
    <t>State Historical Society</t>
  </si>
  <si>
    <t>Spinal Cord Injury Research</t>
  </si>
  <si>
    <t>State Seminary Income on Investments</t>
  </si>
  <si>
    <t>State Technical College of Missouri</t>
  </si>
  <si>
    <t>State Institutions Gift Trust Fund</t>
  </si>
  <si>
    <t>University of Missouri-St. Louis International Collaboration</t>
  </si>
  <si>
    <t>Three Rivers College</t>
  </si>
  <si>
    <t>State Legal Expense Fund Transfer</t>
  </si>
  <si>
    <t>Workforce Programs</t>
  </si>
  <si>
    <t>Administrative Services</t>
  </si>
  <si>
    <t>Missouri Economic Research and Information Center</t>
  </si>
  <si>
    <t>Marketing</t>
  </si>
  <si>
    <t>Workforce Development</t>
  </si>
  <si>
    <t>Workforce Autism</t>
  </si>
  <si>
    <t>Missouri University of Science and Technology Project Lead the Way</t>
  </si>
  <si>
    <t>Fast-Track Workforce Incentive Grant Program</t>
  </si>
  <si>
    <t>MISSOURI STUDENT LOAN PROGRAM</t>
  </si>
  <si>
    <t>MO Excels Workforce Initiative</t>
  </si>
  <si>
    <t>Guaranty Agency Operating Fund</t>
  </si>
  <si>
    <t>Federal Student Loan Reserve Fund</t>
  </si>
  <si>
    <t>Special Employment Security Fund</t>
  </si>
  <si>
    <t>FY 2022</t>
  </si>
  <si>
    <t>Institution GEER Distribution</t>
  </si>
  <si>
    <t>Federal Stimulus Funds</t>
  </si>
  <si>
    <t>FY 2023</t>
  </si>
  <si>
    <t>Dual Credit/Dual Enrollment Scholarship Program</t>
  </si>
  <si>
    <t>Budget Stabilization Fund</t>
  </si>
  <si>
    <t>FY 2024</t>
  </si>
  <si>
    <t>$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</si>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</sst>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"/>
    <numFmt numFmtId="165" formatCode="_(* #,##0_);_(* \(#,##0\)"/>
    <numFmt numFmtId="166" formatCode="_(* #,##0.00_);_(* \(#,##0.00\)"/>
    <numFmt numFmtId="167" formatCode="0.0%"/>
  </numFmts>
  <fonts count="11" x14ac:knownFonts="1">
    <font>
      <sz val="11"/>
      <color theme="1"/>
      <name val="Arial"/>
      <family val="2"/>
    </font>
    <font>
      <sz val="10.5"/>
      <color theme="1"/>
      <name val="Calibri"/>
      <family val="2"/>
      <scheme val="minor"/>
    </font>
    <font>
      <u/>
      <sz val="10.5"/>
      <color theme="1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theme="1"/>
      <name val="Arial"/>
      <family val="2"/>
    </font>
    <font>
      <u val="singleAccounting"/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0.5"/>
      <color theme="1"/>
      <name val="Calibri"/>
      <family val="2"/>
      <scheme val="minor"/>
    </font>
    <font>
      <sz val="10.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165" fontId="1" fillId="0" borderId="0" xfId="0" applyNumberFormat="1" applyFont="1" applyAlignment="1" applyProtection="1">
      <protection locked="0"/>
    </xf>
    <xf numFmtId="0" fontId="1" fillId="0" borderId="0" xfId="0" applyFont="1" applyAlignment="1" applyProtection="1">
      <alignment horizontal="left" vertical="center" indent="2"/>
      <protection locked="0"/>
    </xf>
    <xf numFmtId="0" fontId="1" fillId="0" borderId="4" xfId="0" applyFont="1" applyBorder="1" applyAlignment="1" applyProtection="1">
      <alignment horizontal="left" vertical="center" indent="2"/>
      <protection locked="0"/>
    </xf>
    <xf numFmtId="166" fontId="1" fillId="0" borderId="0" xfId="0" applyNumberFormat="1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/>
      <protection locked="0"/>
    </xf>
    <xf numFmtId="164" fontId="1" fillId="0" borderId="0" xfId="0" applyNumberFormat="1" applyFont="1" applyAlignment="1" applyProtection="1">
      <alignment wrapText="1"/>
    </xf>
    <xf numFmtId="167" fontId="1" fillId="0" borderId="0" xfId="1" applyNumberFormat="1" applyFont="1" applyProtection="1"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vertical="top"/>
      <protection locked="0"/>
    </xf>
    <xf numFmtId="164" fontId="1" fillId="0" borderId="0" xfId="0" applyNumberFormat="1" applyFont="1" applyAlignment="1" applyProtection="1"/>
    <xf numFmtId="41" fontId="1" fillId="0" borderId="0" xfId="0" applyNumberFormat="1" applyFont="1" applyAlignment="1" applyProtection="1">
      <protection locked="0"/>
    </xf>
    <xf numFmtId="0" fontId="1" fillId="0" borderId="0" xfId="0" applyFont="1" applyAlignment="1" applyProtection="1">
      <alignment horizontal="left" indent="1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 vertical="center" indent="2"/>
      <protection locked="0"/>
    </xf>
    <xf numFmtId="0" fontId="1" fillId="3" borderId="0" xfId="0" applyFont="1" applyFill="1" applyProtection="1">
      <protection locked="0"/>
    </xf>
    <xf numFmtId="0" fontId="5" fillId="4" borderId="1" xfId="0" applyFont="1" applyFill="1" applyBorder="1" applyAlignment="1" applyProtection="1">
      <alignment vertical="center"/>
      <protection locked="0"/>
    </xf>
    <xf numFmtId="166" fontId="5" fillId="4" borderId="2" xfId="0" applyNumberFormat="1" applyFont="1" applyFill="1" applyBorder="1" applyAlignment="1" applyProtection="1">
      <protection locked="0"/>
    </xf>
    <xf numFmtId="0" fontId="5" fillId="4" borderId="3" xfId="0" applyFont="1" applyFill="1" applyBorder="1" applyAlignment="1" applyProtection="1">
      <alignment vertical="center"/>
      <protection locked="0"/>
    </xf>
    <xf numFmtId="0" fontId="1" fillId="4" borderId="4" xfId="0" applyFont="1" applyFill="1" applyBorder="1" applyAlignment="1" applyProtection="1">
      <alignment horizontal="left" vertical="center" indent="2"/>
      <protection locked="0"/>
    </xf>
    <xf numFmtId="166" fontId="1" fillId="4" borderId="0" xfId="0" applyNumberFormat="1" applyFont="1" applyFill="1" applyBorder="1" applyAlignment="1" applyProtection="1">
      <protection locked="0"/>
    </xf>
    <xf numFmtId="0" fontId="1" fillId="4" borderId="5" xfId="0" applyFont="1" applyFill="1" applyBorder="1" applyAlignment="1" applyProtection="1">
      <alignment vertical="center"/>
      <protection locked="0"/>
    </xf>
    <xf numFmtId="0" fontId="5" fillId="4" borderId="10" xfId="0" applyFont="1" applyFill="1" applyBorder="1" applyAlignment="1" applyProtection="1">
      <protection locked="0"/>
    </xf>
    <xf numFmtId="0" fontId="1" fillId="4" borderId="11" xfId="0" applyFont="1" applyFill="1" applyBorder="1" applyAlignment="1" applyProtection="1">
      <alignment vertical="top"/>
      <protection locked="0"/>
    </xf>
    <xf numFmtId="0" fontId="5" fillId="4" borderId="9" xfId="0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horizontal="left" indent="2"/>
      <protection locked="0"/>
    </xf>
    <xf numFmtId="0" fontId="5" fillId="3" borderId="0" xfId="0" applyFont="1" applyFill="1" applyProtection="1">
      <protection locked="0"/>
    </xf>
    <xf numFmtId="0" fontId="1" fillId="3" borderId="0" xfId="0" applyFont="1" applyFill="1" applyProtection="1"/>
    <xf numFmtId="166" fontId="5" fillId="4" borderId="10" xfId="0" applyNumberFormat="1" applyFont="1" applyFill="1" applyBorder="1" applyAlignment="1" applyProtection="1">
      <alignment vertical="center"/>
      <protection locked="0"/>
    </xf>
    <xf numFmtId="0" fontId="1" fillId="4" borderId="11" xfId="0" applyFont="1" applyFill="1" applyBorder="1" applyAlignment="1" applyProtection="1">
      <alignment vertical="center"/>
      <protection locked="0"/>
    </xf>
    <xf numFmtId="0" fontId="1" fillId="4" borderId="11" xfId="0" applyFont="1" applyFill="1" applyBorder="1" applyAlignment="1" applyProtection="1">
      <protection locked="0"/>
    </xf>
    <xf numFmtId="0" fontId="1" fillId="3" borderId="0" xfId="0" applyFont="1" applyFill="1" applyAlignment="1" applyProtection="1">
      <alignment vertical="top"/>
      <protection locked="0"/>
    </xf>
    <xf numFmtId="0" fontId="1" fillId="3" borderId="0" xfId="0" applyNumberFormat="1" applyFont="1" applyFill="1" applyAlignment="1" applyProtection="1">
      <alignment vertical="center"/>
      <protection locked="0"/>
    </xf>
    <xf numFmtId="166" fontId="5" fillId="4" borderId="2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left" vertical="center" indent="2"/>
      <protection locked="0"/>
    </xf>
    <xf numFmtId="0" fontId="1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left" indent="2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  <protection locked="0"/>
    </xf>
    <xf numFmtId="166" fontId="1" fillId="4" borderId="0" xfId="0" applyNumberFormat="1" applyFont="1" applyFill="1" applyBorder="1" applyAlignment="1" applyProtection="1">
      <alignment vertical="center"/>
      <protection locked="0"/>
    </xf>
    <xf numFmtId="166" fontId="1" fillId="4" borderId="0" xfId="0" applyNumberFormat="1" applyFont="1" applyFill="1" applyBorder="1" applyAlignment="1" applyProtection="1">
      <alignment vertical="top"/>
      <protection locked="0"/>
    </xf>
    <xf numFmtId="166" fontId="1" fillId="0" borderId="0" xfId="0" applyNumberFormat="1" applyFont="1" applyBorder="1" applyAlignment="1" applyProtection="1">
      <alignment vertical="top"/>
      <protection locked="0"/>
    </xf>
    <xf numFmtId="165" fontId="7" fillId="0" borderId="0" xfId="0" applyNumberFormat="1" applyFont="1" applyFill="1" applyAlignment="1" applyProtection="1">
      <alignment vertical="center"/>
      <protection locked="0"/>
    </xf>
    <xf numFmtId="165" fontId="7" fillId="0" borderId="0" xfId="0" applyNumberFormat="1" applyFont="1" applyFill="1" applyBorder="1" applyAlignment="1" applyProtection="1">
      <alignment vertical="center"/>
      <protection locked="0"/>
    </xf>
    <xf numFmtId="164" fontId="1" fillId="3" borderId="0" xfId="0" applyNumberFormat="1" applyFont="1" applyFill="1" applyAlignment="1" applyProtection="1">
      <alignment vertical="center"/>
      <protection locked="0"/>
    </xf>
    <xf numFmtId="165" fontId="1" fillId="0" borderId="0" xfId="0" applyNumberFormat="1" applyFont="1" applyAlignment="1" applyProtection="1">
      <alignment vertical="center"/>
      <protection locked="0"/>
    </xf>
    <xf numFmtId="165" fontId="1" fillId="3" borderId="0" xfId="0" applyNumberFormat="1" applyFont="1" applyFill="1" applyAlignment="1" applyProtection="1">
      <alignment vertical="center"/>
      <protection locked="0"/>
    </xf>
    <xf numFmtId="165" fontId="1" fillId="0" borderId="0" xfId="0" applyNumberFormat="1" applyFont="1" applyFill="1" applyAlignment="1" applyProtection="1">
      <alignment vertical="center"/>
      <protection locked="0"/>
    </xf>
    <xf numFmtId="44" fontId="1" fillId="3" borderId="0" xfId="0" applyNumberFormat="1" applyFont="1" applyFill="1" applyAlignment="1" applyProtection="1">
      <alignment vertical="center"/>
      <protection locked="0"/>
    </xf>
    <xf numFmtId="165" fontId="2" fillId="0" borderId="0" xfId="0" applyNumberFormat="1" applyFont="1" applyFill="1" applyAlignment="1" applyProtection="1">
      <alignment vertical="center"/>
      <protection locked="0"/>
    </xf>
    <xf numFmtId="164" fontId="5" fillId="3" borderId="0" xfId="0" applyNumberFormat="1" applyFont="1" applyFill="1" applyAlignment="1" applyProtection="1">
      <alignment vertical="center"/>
    </xf>
    <xf numFmtId="164" fontId="5" fillId="3" borderId="0" xfId="0" applyNumberFormat="1" applyFont="1" applyFill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1" fillId="0" borderId="0" xfId="0" applyNumberFormat="1" applyFont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0" fontId="1" fillId="0" borderId="0" xfId="0" applyNumberFormat="1" applyFont="1" applyFill="1" applyAlignment="1" applyProtection="1">
      <alignment vertical="center"/>
      <protection locked="0"/>
    </xf>
    <xf numFmtId="0" fontId="5" fillId="4" borderId="10" xfId="0" applyFont="1" applyFill="1" applyBorder="1" applyProtection="1">
      <protection locked="0"/>
    </xf>
    <xf numFmtId="166" fontId="5" fillId="4" borderId="10" xfId="0" applyNumberFormat="1" applyFont="1" applyFill="1" applyBorder="1" applyAlignment="1" applyProtection="1">
      <protection locked="0"/>
    </xf>
    <xf numFmtId="167" fontId="1" fillId="0" borderId="0" xfId="0" applyNumberFormat="1" applyFont="1" applyProtection="1">
      <protection locked="0"/>
    </xf>
    <xf numFmtId="165" fontId="1" fillId="0" borderId="0" xfId="0" applyNumberFormat="1" applyFont="1" applyAlignment="1" applyProtection="1">
      <alignment vertical="center" wrapText="1"/>
    </xf>
    <xf numFmtId="0" fontId="1" fillId="0" borderId="0" xfId="0" applyFont="1" applyAlignment="1" applyProtection="1">
      <alignment horizontal="left" vertical="center"/>
      <protection locked="0"/>
    </xf>
    <xf numFmtId="43" fontId="1" fillId="0" borderId="0" xfId="0" applyNumberFormat="1" applyFont="1" applyProtection="1">
      <protection locked="0"/>
    </xf>
    <xf numFmtId="44" fontId="1" fillId="0" borderId="0" xfId="0" applyNumberFormat="1" applyFont="1" applyFill="1" applyAlignment="1" applyProtection="1">
      <alignment vertical="top"/>
      <protection locked="0"/>
    </xf>
    <xf numFmtId="164" fontId="1" fillId="3" borderId="0" xfId="0" applyNumberFormat="1" applyFont="1" applyFill="1" applyBorder="1" applyAlignment="1" applyProtection="1">
      <alignment vertical="center"/>
      <protection locked="0"/>
    </xf>
    <xf numFmtId="0" fontId="1" fillId="0" borderId="0" xfId="0" applyNumberFormat="1" applyFont="1" applyFill="1" applyAlignment="1" applyProtection="1">
      <protection locked="0"/>
    </xf>
    <xf numFmtId="165" fontId="1" fillId="0" borderId="0" xfId="0" applyNumberFormat="1" applyFont="1" applyFill="1" applyBorder="1" applyAlignment="1" applyProtection="1">
      <alignment vertical="center"/>
      <protection locked="0"/>
    </xf>
    <xf numFmtId="164" fontId="1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3" borderId="0" xfId="0" applyFont="1" applyFill="1" applyAlignment="1" applyProtection="1">
      <alignment horizontal="left" vertical="top"/>
      <protection locked="0"/>
    </xf>
    <xf numFmtId="164" fontId="5" fillId="3" borderId="0" xfId="0" applyNumberFormat="1" applyFont="1" applyFill="1" applyAlignment="1" applyProtection="1">
      <alignment horizontal="right" vertical="center"/>
    </xf>
    <xf numFmtId="0" fontId="5" fillId="3" borderId="0" xfId="0" applyFont="1" applyFill="1" applyAlignment="1" applyProtection="1">
      <alignment horizontal="right" vertical="center"/>
      <protection locked="0"/>
    </xf>
    <xf numFmtId="0" fontId="10" fillId="0" borderId="0" xfId="0" applyFont="1" applyFill="1" applyAlignment="1" applyProtection="1">
      <alignment horizontal="left" vertical="center" indent="2"/>
      <protection locked="0"/>
    </xf>
    <xf numFmtId="0" fontId="1" fillId="0" borderId="6" xfId="0" applyFont="1" applyBorder="1" applyAlignment="1" applyProtection="1">
      <alignment horizontal="left" indent="2"/>
      <protection locked="0"/>
    </xf>
    <xf numFmtId="166" fontId="1" fillId="0" borderId="7" xfId="0" applyNumberFormat="1" applyFont="1" applyBorder="1" applyAlignment="1" applyProtection="1">
      <alignment horizontal="left" indent="2"/>
      <protection locked="0"/>
    </xf>
    <xf numFmtId="0" fontId="5" fillId="4" borderId="9" xfId="0" applyFont="1" applyFill="1" applyBorder="1" applyAlignment="1" applyProtection="1">
      <protection locked="0"/>
    </xf>
    <xf numFmtId="164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5" fillId="4" borderId="10" xfId="0" applyFont="1" applyFill="1" applyBorder="1" applyAlignment="1" applyProtection="1">
      <alignment vertical="center"/>
      <protection locked="0"/>
    </xf>
  </cellXfs>
  <cellStyles count="2">
    <cellStyle name="Normal" xfId="0" builtinId="0"/>
    <cellStyle name="Percent" xfId="1" builtinId="5"/>
  </cellStyles>
  <dxfs count="75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tabSelected="1" zoomScaleNormal="100" workbookViewId="0">
      <pane ySplit="3" topLeftCell="A4" activePane="bottomLeft" state="frozen"/>
      <selection activeCell="E39" sqref="E39"/>
      <selection pane="bottomLeft" activeCell="A43" sqref="A43"/>
    </sheetView>
  </sheetViews>
  <sheetFormatPr defaultColWidth="8.75" defaultRowHeight="14.25" x14ac:dyDescent="0.25"/>
  <cols>
    <col min="1" max="1" width="43.625" style="1" customWidth="1"/>
    <col min="2" max="3" width="13.625" style="1" customWidth="1"/>
    <col min="4" max="4" width="1.625" style="1" customWidth="1"/>
    <col min="5" max="6" width="13.625" style="1" customWidth="1"/>
    <col min="7" max="7" width="1.625" style="1" customWidth="1"/>
    <col min="8" max="8" width="10.75" style="1" bestFit="1" customWidth="1"/>
    <col min="9" max="16384" width="8.75" style="1"/>
  </cols>
  <sheetData>
    <row r="1" spans="1:8" ht="12" customHeight="1" x14ac:dyDescent="0.25">
      <c r="A1" s="13"/>
      <c r="B1" s="14"/>
      <c r="C1" s="14"/>
      <c r="D1" s="14"/>
      <c r="E1" s="14"/>
      <c r="F1" s="14" t="s">
        <v>84</v>
      </c>
      <c r="G1" s="15"/>
    </row>
    <row r="2" spans="1:8" ht="12" customHeight="1" x14ac:dyDescent="0.25">
      <c r="A2" s="16"/>
      <c r="B2" s="17" t="s">
        <v>78</v>
      </c>
      <c r="C2" s="17" t="s">
        <v>81</v>
      </c>
      <c r="D2" s="17"/>
      <c r="E2" s="17" t="s">
        <v>84</v>
      </c>
      <c r="F2" s="17" t="s">
        <v>3</v>
      </c>
      <c r="G2" s="18"/>
    </row>
    <row r="3" spans="1:8" ht="12" customHeight="1" thickBot="1" x14ac:dyDescent="0.3">
      <c r="A3" s="19"/>
      <c r="B3" s="20" t="s">
        <v>0</v>
      </c>
      <c r="C3" s="20" t="s">
        <v>1</v>
      </c>
      <c r="D3" s="20"/>
      <c r="E3" s="20" t="s">
        <v>2</v>
      </c>
      <c r="F3" s="20" t="s">
        <v>4</v>
      </c>
      <c r="G3" s="21"/>
    </row>
    <row r="4" spans="1:8" ht="12" customHeight="1" x14ac:dyDescent="0.25"/>
    <row r="5" spans="1:8" ht="12" customHeight="1" x14ac:dyDescent="0.25">
      <c r="A5" s="39" t="s">
        <v>10</v>
      </c>
      <c r="B5" s="74">
        <v>24143771</v>
      </c>
      <c r="C5" s="74">
        <v>34144125</v>
      </c>
      <c r="D5" s="39"/>
      <c r="E5" s="74">
        <v>53102245</v>
      </c>
      <c r="F5" s="74">
        <v>41267460</v>
      </c>
      <c r="H5" s="12"/>
    </row>
    <row r="6" spans="1:8" ht="12" customHeight="1" x14ac:dyDescent="0.25">
      <c r="A6" s="2" t="s">
        <v>11</v>
      </c>
      <c r="B6" s="75">
        <v>274254</v>
      </c>
      <c r="C6" s="75">
        <v>886089</v>
      </c>
      <c r="D6" s="75"/>
      <c r="E6" s="75">
        <v>885989</v>
      </c>
      <c r="F6" s="75">
        <v>911521</v>
      </c>
      <c r="H6" s="12"/>
    </row>
    <row r="7" spans="1:8" ht="12" customHeight="1" x14ac:dyDescent="0.25">
      <c r="A7" s="39" t="s">
        <v>18</v>
      </c>
      <c r="B7" s="76">
        <v>115000</v>
      </c>
      <c r="C7" s="76">
        <v>115000</v>
      </c>
      <c r="D7" s="76"/>
      <c r="E7" s="76">
        <v>115000</v>
      </c>
      <c r="F7" s="76">
        <v>115000</v>
      </c>
      <c r="H7" s="12"/>
    </row>
    <row r="8" spans="1:8" ht="12" customHeight="1" x14ac:dyDescent="0.25">
      <c r="A8" s="2" t="s">
        <v>12</v>
      </c>
      <c r="B8" s="75">
        <v>35271</v>
      </c>
      <c r="C8" s="75">
        <v>1500000</v>
      </c>
      <c r="D8" s="75"/>
      <c r="E8" s="75">
        <v>1500000</v>
      </c>
      <c r="F8" s="75">
        <v>1500000</v>
      </c>
      <c r="H8" s="12"/>
    </row>
    <row r="9" spans="1:8" ht="12" customHeight="1" x14ac:dyDescent="0.25">
      <c r="A9" s="39" t="s">
        <v>13</v>
      </c>
      <c r="B9" s="76">
        <v>195267724</v>
      </c>
      <c r="C9" s="76">
        <v>310635152</v>
      </c>
      <c r="D9" s="76"/>
      <c r="E9" s="76">
        <v>177947032</v>
      </c>
      <c r="F9" s="76">
        <v>176843941</v>
      </c>
      <c r="H9" s="12"/>
    </row>
    <row r="10" spans="1:8" ht="12" customHeight="1" x14ac:dyDescent="0.25">
      <c r="A10" s="64" t="s">
        <v>69</v>
      </c>
      <c r="B10" s="77">
        <v>46653746</v>
      </c>
      <c r="C10" s="77">
        <v>122546349</v>
      </c>
      <c r="D10" s="77"/>
      <c r="E10" s="77">
        <v>105648632</v>
      </c>
      <c r="F10" s="77">
        <v>109666392</v>
      </c>
      <c r="H10" s="12"/>
    </row>
    <row r="11" spans="1:8" ht="12" customHeight="1" x14ac:dyDescent="0.25">
      <c r="A11" s="39" t="s">
        <v>20</v>
      </c>
      <c r="B11" s="76">
        <v>7771279</v>
      </c>
      <c r="C11" s="76">
        <v>8700000</v>
      </c>
      <c r="D11" s="76"/>
      <c r="E11" s="76">
        <v>250000</v>
      </c>
      <c r="F11" s="76">
        <v>250000</v>
      </c>
      <c r="H11" s="12"/>
    </row>
    <row r="12" spans="1:8" ht="12" customHeight="1" x14ac:dyDescent="0.25">
      <c r="A12" s="64" t="s">
        <v>14</v>
      </c>
      <c r="B12" s="77">
        <v>148963398</v>
      </c>
      <c r="C12" s="77">
        <v>171863323</v>
      </c>
      <c r="D12" s="77"/>
      <c r="E12" s="77">
        <v>173193756</v>
      </c>
      <c r="F12" s="77">
        <v>173193756</v>
      </c>
      <c r="H12" s="12"/>
    </row>
    <row r="13" spans="1:8" ht="12" customHeight="1" x14ac:dyDescent="0.25">
      <c r="A13" s="39" t="s">
        <v>19</v>
      </c>
      <c r="B13" s="76">
        <v>7789459</v>
      </c>
      <c r="C13" s="76">
        <v>8464011</v>
      </c>
      <c r="D13" s="76"/>
      <c r="E13" s="76">
        <v>9056492</v>
      </c>
      <c r="F13" s="76">
        <v>9056492</v>
      </c>
      <c r="H13" s="12"/>
    </row>
    <row r="14" spans="1:8" ht="12" customHeight="1" x14ac:dyDescent="0.25">
      <c r="A14" s="64" t="s">
        <v>15</v>
      </c>
      <c r="B14" s="77">
        <v>772459712</v>
      </c>
      <c r="C14" s="77">
        <v>849180601</v>
      </c>
      <c r="D14" s="77"/>
      <c r="E14" s="77">
        <v>902654843</v>
      </c>
      <c r="F14" s="77">
        <v>902154843</v>
      </c>
      <c r="H14" s="12"/>
    </row>
    <row r="15" spans="1:8" ht="12" customHeight="1" x14ac:dyDescent="0.25">
      <c r="A15" s="40" t="s">
        <v>16</v>
      </c>
      <c r="B15" s="76">
        <v>7726981</v>
      </c>
      <c r="C15" s="76">
        <v>10763768</v>
      </c>
      <c r="D15" s="78"/>
      <c r="E15" s="76">
        <v>11175649</v>
      </c>
      <c r="F15" s="76">
        <v>11767113</v>
      </c>
      <c r="H15" s="12"/>
    </row>
    <row r="16" spans="1:8" ht="13.5" customHeight="1" x14ac:dyDescent="0.25">
      <c r="A16" s="67" t="s">
        <v>64</v>
      </c>
      <c r="B16" s="79">
        <v>0</v>
      </c>
      <c r="C16" s="79">
        <v>1</v>
      </c>
      <c r="D16" s="92"/>
      <c r="E16" s="79">
        <v>1</v>
      </c>
      <c r="F16" s="79">
        <v>1</v>
      </c>
      <c r="H16" s="12"/>
    </row>
    <row r="17" spans="1:8" ht="12" customHeight="1" x14ac:dyDescent="0.25">
      <c r="A17" s="52" t="s">
        <v>9</v>
      </c>
      <c r="B17" s="80">
        <f>SUM(B5:B16)</f>
        <v>1211200595</v>
      </c>
      <c r="C17" s="80">
        <f>SUM(C5:C16)</f>
        <v>1518798419</v>
      </c>
      <c r="D17" s="98" t="s">
        <v>86</v>
      </c>
      <c r="E17" s="80">
        <f>SUM(E5:E16)</f>
        <v>1435529639</v>
      </c>
      <c r="F17" s="80">
        <f>SUM(F5:F16)</f>
        <v>1426726519</v>
      </c>
      <c r="G17" s="97"/>
      <c r="H17" s="88"/>
    </row>
    <row r="18" spans="1:8" ht="12" customHeight="1" x14ac:dyDescent="0.25">
      <c r="A18" s="62" t="s">
        <v>6</v>
      </c>
      <c r="B18" s="77">
        <v>950846534</v>
      </c>
      <c r="C18" s="77">
        <v>1077895976</v>
      </c>
      <c r="D18" s="77"/>
      <c r="E18" s="77">
        <v>1173273253</v>
      </c>
      <c r="F18" s="77">
        <v>1128080163</v>
      </c>
    </row>
    <row r="19" spans="1:8" ht="12" customHeight="1" x14ac:dyDescent="0.25">
      <c r="A19" s="41" t="s">
        <v>7</v>
      </c>
      <c r="B19" s="76">
        <v>44409536</v>
      </c>
      <c r="C19" s="76">
        <f>500000+97754422+500000</f>
        <v>98754422</v>
      </c>
      <c r="D19" s="76"/>
      <c r="E19" s="76">
        <f>500000+97849735+500000</f>
        <v>98849735</v>
      </c>
      <c r="F19" s="76">
        <f>500000+99373539+500000</f>
        <v>100373539</v>
      </c>
    </row>
    <row r="20" spans="1:8" ht="12" customHeight="1" x14ac:dyDescent="0.25">
      <c r="A20" s="62" t="s">
        <v>80</v>
      </c>
      <c r="B20" s="77">
        <f>442420+7619591</f>
        <v>8062011</v>
      </c>
      <c r="C20" s="77">
        <f>630000+9035500</f>
        <v>9665500</v>
      </c>
      <c r="D20" s="77"/>
      <c r="E20" s="77">
        <v>585500</v>
      </c>
      <c r="F20" s="77">
        <v>585500</v>
      </c>
    </row>
    <row r="21" spans="1:8" ht="12" customHeight="1" x14ac:dyDescent="0.25">
      <c r="A21" s="41" t="s">
        <v>83</v>
      </c>
      <c r="B21" s="76">
        <v>21831384</v>
      </c>
      <c r="C21" s="76">
        <v>40996061</v>
      </c>
      <c r="D21" s="76"/>
      <c r="E21" s="76">
        <v>3000000</v>
      </c>
      <c r="F21" s="76">
        <v>38336840</v>
      </c>
    </row>
    <row r="22" spans="1:8" ht="12" customHeight="1" x14ac:dyDescent="0.25">
      <c r="A22" s="62" t="s">
        <v>17</v>
      </c>
      <c r="B22" s="77">
        <v>129795409</v>
      </c>
      <c r="C22" s="77">
        <v>147809700</v>
      </c>
      <c r="D22" s="77"/>
      <c r="E22" s="77">
        <v>147809700</v>
      </c>
      <c r="F22" s="77">
        <v>147809700</v>
      </c>
    </row>
    <row r="23" spans="1:8" ht="12" customHeight="1" x14ac:dyDescent="0.25">
      <c r="A23" s="41" t="s">
        <v>75</v>
      </c>
      <c r="B23" s="76">
        <v>12346371</v>
      </c>
      <c r="C23" s="76">
        <v>12305210</v>
      </c>
      <c r="D23" s="76"/>
      <c r="E23" s="76">
        <v>640001</v>
      </c>
      <c r="F23" s="76">
        <v>640001</v>
      </c>
    </row>
    <row r="24" spans="1:8" ht="12" customHeight="1" x14ac:dyDescent="0.25">
      <c r="A24" s="62" t="s">
        <v>76</v>
      </c>
      <c r="B24" s="77">
        <v>36002940</v>
      </c>
      <c r="C24" s="77">
        <v>120000000</v>
      </c>
      <c r="D24" s="77"/>
      <c r="E24" s="77">
        <v>0</v>
      </c>
      <c r="F24" s="77">
        <v>0</v>
      </c>
    </row>
    <row r="25" spans="1:8" ht="12" customHeight="1" x14ac:dyDescent="0.25">
      <c r="A25" s="41" t="s">
        <v>61</v>
      </c>
      <c r="B25" s="76">
        <v>6035271</v>
      </c>
      <c r="C25" s="76">
        <v>7000000</v>
      </c>
      <c r="D25" s="76"/>
      <c r="E25" s="76">
        <v>7000000</v>
      </c>
      <c r="F25" s="76">
        <v>7000000</v>
      </c>
    </row>
    <row r="26" spans="1:8" ht="12" customHeight="1" x14ac:dyDescent="0.25">
      <c r="A26" s="62" t="s">
        <v>77</v>
      </c>
      <c r="B26" s="77">
        <v>742520</v>
      </c>
      <c r="C26" s="77">
        <v>1000000</v>
      </c>
      <c r="D26" s="77"/>
      <c r="E26" s="77">
        <v>1000000</v>
      </c>
      <c r="F26" s="77">
        <v>1000000</v>
      </c>
    </row>
    <row r="27" spans="1:8" ht="12" customHeight="1" x14ac:dyDescent="0.25">
      <c r="A27" s="41" t="s">
        <v>8</v>
      </c>
      <c r="B27" s="76">
        <f>331+345801+7233+115023+159231+500000+1000</f>
        <v>1128619</v>
      </c>
      <c r="C27" s="76">
        <f>60461+1500000+275000+338614+547475+500000+100000+50000</f>
        <v>3371550</v>
      </c>
      <c r="D27" s="76"/>
      <c r="E27" s="76">
        <f>100000+500000+547475+338514+275000+1500000+60461+50000</f>
        <v>3371450</v>
      </c>
      <c r="F27" s="76">
        <f>100000+551605+359916+275000+1500000+64255+50000</f>
        <v>2900776</v>
      </c>
    </row>
    <row r="28" spans="1:8" ht="12" customHeight="1" thickBot="1" x14ac:dyDescent="0.3">
      <c r="B28" s="3"/>
      <c r="C28" s="3"/>
      <c r="D28" s="3"/>
      <c r="E28" s="3"/>
      <c r="F28" s="3"/>
    </row>
    <row r="29" spans="1:8" ht="12" customHeight="1" x14ac:dyDescent="0.25">
      <c r="A29" s="43" t="s">
        <v>5</v>
      </c>
      <c r="B29" s="61">
        <v>318.25</v>
      </c>
      <c r="C29" s="61">
        <v>411.75</v>
      </c>
      <c r="D29" s="44"/>
      <c r="E29" s="61">
        <v>399.2</v>
      </c>
      <c r="F29" s="61">
        <v>401.95</v>
      </c>
      <c r="G29" s="45"/>
    </row>
    <row r="30" spans="1:8" ht="12" customHeight="1" x14ac:dyDescent="0.25">
      <c r="A30" s="6" t="s">
        <v>6</v>
      </c>
      <c r="B30" s="68">
        <v>38.880000000000003</v>
      </c>
      <c r="C30" s="71">
        <v>50.93</v>
      </c>
      <c r="D30" s="7"/>
      <c r="E30" s="68">
        <v>52.53</v>
      </c>
      <c r="F30" s="68">
        <v>59.78</v>
      </c>
      <c r="G30" s="8"/>
    </row>
    <row r="31" spans="1:8" ht="12" customHeight="1" x14ac:dyDescent="0.25">
      <c r="A31" s="46" t="s">
        <v>7</v>
      </c>
      <c r="B31" s="69">
        <v>264.8</v>
      </c>
      <c r="C31" s="70">
        <v>339.02</v>
      </c>
      <c r="D31" s="47"/>
      <c r="E31" s="69">
        <v>340.67</v>
      </c>
      <c r="F31" s="69">
        <v>336.17</v>
      </c>
      <c r="G31" s="48"/>
    </row>
    <row r="32" spans="1:8" ht="12" customHeight="1" thickBot="1" x14ac:dyDescent="0.3">
      <c r="A32" s="102" t="s">
        <v>8</v>
      </c>
      <c r="B32" s="103">
        <v>14.57</v>
      </c>
      <c r="C32" s="103">
        <v>21.8</v>
      </c>
      <c r="D32" s="103"/>
      <c r="E32" s="103">
        <v>6</v>
      </c>
      <c r="F32" s="103">
        <v>6</v>
      </c>
      <c r="G32" s="9"/>
    </row>
    <row r="36" spans="1:1" x14ac:dyDescent="0.25">
      <c r="A36" s="89"/>
    </row>
    <row r="37" spans="1:1" x14ac:dyDescent="0.25">
      <c r="A37" s="89"/>
    </row>
    <row r="38" spans="1:1" x14ac:dyDescent="0.25">
      <c r="A38" s="89"/>
    </row>
    <row r="39" spans="1:1" x14ac:dyDescent="0.25">
      <c r="A39" s="89"/>
    </row>
    <row r="40" spans="1:1" x14ac:dyDescent="0.25">
      <c r="A40" s="89"/>
    </row>
    <row r="41" spans="1:1" x14ac:dyDescent="0.25">
      <c r="A41" s="89"/>
    </row>
    <row r="42" spans="1:1" x14ac:dyDescent="0.25">
      <c r="A42" s="89"/>
    </row>
    <row r="43" spans="1:1" x14ac:dyDescent="0.25">
      <c r="A43" s="89"/>
    </row>
    <row r="44" spans="1:1" x14ac:dyDescent="0.25">
      <c r="A44" s="89"/>
    </row>
    <row r="45" spans="1:1" x14ac:dyDescent="0.25">
      <c r="A45" s="89"/>
    </row>
    <row r="46" spans="1:1" x14ac:dyDescent="0.25">
      <c r="A46" s="89"/>
    </row>
    <row r="47" spans="1:1" x14ac:dyDescent="0.25">
      <c r="A47" s="89"/>
    </row>
    <row r="48" spans="1:1" x14ac:dyDescent="0.25">
      <c r="A48" s="89"/>
    </row>
    <row r="49" spans="1:1" x14ac:dyDescent="0.25">
      <c r="A49" s="89"/>
    </row>
    <row r="50" spans="1:1" x14ac:dyDescent="0.25">
      <c r="A50" s="89"/>
    </row>
    <row r="51" spans="1:1" x14ac:dyDescent="0.25">
      <c r="A51" s="89"/>
    </row>
  </sheetData>
  <sheetProtection formatCells="0" insertRows="0" selectLockedCells="1"/>
  <protectedRanges>
    <protectedRange password="CA89" sqref="B1:G4 B17 C17:G18 C5:D5 D15:D16 G5:G16 G30:G33 A1:A27 A34:A35 G19:G28 A28:F33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B5:C5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E5:F5" name="Range1_2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B6:F14 B18:F27" name="Range1_3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B15:C16" name="Range1_4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E15:F16" name="Range1_5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A48:A54 A55:XFD1048576 B34:XFD54 A1:XFD33 A34:A46">
    <cfRule type="expression" priority="15" stopIfTrue="1">
      <formula>CELL("protect",A1)=1</formula>
    </cfRule>
    <cfRule type="expression" dxfId="74" priority="16">
      <formula>CELL("protect",A1)=1</formula>
    </cfRule>
  </conditionalFormatting>
  <conditionalFormatting sqref="A48:A51 A36:A46">
    <cfRule type="cellIs" dxfId="73" priority="7" operator="lessThan">
      <formula>0</formula>
    </cfRule>
    <cfRule type="cellIs" dxfId="72" priority="8" operator="greaterThan">
      <formula>0</formula>
    </cfRule>
  </conditionalFormatting>
  <conditionalFormatting sqref="A47">
    <cfRule type="expression" priority="5" stopIfTrue="1">
      <formula>CELL("protect",A47)=1</formula>
    </cfRule>
    <cfRule type="expression" dxfId="71" priority="6">
      <formula>CELL("protect",A47)=1</formula>
    </cfRule>
  </conditionalFormatting>
  <conditionalFormatting sqref="A47">
    <cfRule type="cellIs" dxfId="70" priority="3" operator="lessThan">
      <formula>0</formula>
    </cfRule>
    <cfRule type="cellIs" dxfId="69" priority="4" operator="greaterThan">
      <formula>0</formula>
    </cfRule>
  </conditionalFormatting>
  <pageMargins left="0.7" right="0.7" top="0.75" bottom="0.75" header="0.3" footer="0.3"/>
  <pageSetup scale="80" orientation="portrait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Normal="100" workbookViewId="0">
      <pane ySplit="3" topLeftCell="A7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28"/>
      <c r="B1" s="29"/>
      <c r="C1" s="14"/>
      <c r="D1" s="14"/>
      <c r="E1" s="14"/>
      <c r="F1" s="30" t="s">
        <v>84</v>
      </c>
      <c r="G1" s="31"/>
    </row>
    <row r="2" spans="1:7" ht="12" customHeight="1" x14ac:dyDescent="0.25">
      <c r="A2" s="32"/>
      <c r="B2" s="33"/>
      <c r="C2" s="17" t="s">
        <v>78</v>
      </c>
      <c r="D2" s="17" t="s">
        <v>81</v>
      </c>
      <c r="E2" s="17"/>
      <c r="F2" s="34" t="s">
        <v>3</v>
      </c>
      <c r="G2" s="35"/>
    </row>
    <row r="3" spans="1:7" ht="12" customHeight="1" thickBot="1" x14ac:dyDescent="0.3">
      <c r="A3" s="36"/>
      <c r="B3" s="37"/>
      <c r="C3" s="20" t="s">
        <v>0</v>
      </c>
      <c r="D3" s="20" t="s">
        <v>1</v>
      </c>
      <c r="E3" s="20"/>
      <c r="F3" s="20" t="s">
        <v>4</v>
      </c>
      <c r="G3" s="38"/>
    </row>
    <row r="4" spans="1:7" ht="12" customHeight="1" x14ac:dyDescent="0.25">
      <c r="C4" s="3"/>
      <c r="D4" s="3"/>
      <c r="E4" s="3"/>
      <c r="F4" s="3"/>
    </row>
    <row r="5" spans="1:7" ht="12" customHeight="1" x14ac:dyDescent="0.25">
      <c r="A5" s="2" t="s">
        <v>60</v>
      </c>
      <c r="B5" s="2"/>
      <c r="C5" s="22"/>
      <c r="D5" s="22"/>
      <c r="E5" s="22"/>
      <c r="F5" s="25"/>
    </row>
    <row r="6" spans="1:7" ht="12" customHeight="1" x14ac:dyDescent="0.25">
      <c r="A6" s="52" t="s">
        <v>21</v>
      </c>
      <c r="B6" s="52"/>
      <c r="C6" s="81">
        <v>7789459</v>
      </c>
      <c r="D6" s="81">
        <v>8464011</v>
      </c>
      <c r="E6" s="52"/>
      <c r="F6" s="81">
        <v>9056492</v>
      </c>
    </row>
    <row r="7" spans="1:7" ht="12" customHeight="1" x14ac:dyDescent="0.25">
      <c r="A7" s="62" t="s">
        <v>6</v>
      </c>
      <c r="B7" s="65"/>
      <c r="C7" s="77">
        <v>7269329</v>
      </c>
      <c r="D7" s="77">
        <v>7927794</v>
      </c>
      <c r="E7" s="64"/>
      <c r="F7" s="77">
        <v>8520275</v>
      </c>
    </row>
    <row r="8" spans="1:7" s="66" customFormat="1" ht="12" customHeight="1" x14ac:dyDescent="0.25">
      <c r="A8" s="41" t="s">
        <v>17</v>
      </c>
      <c r="B8" s="53"/>
      <c r="C8" s="76">
        <v>520130</v>
      </c>
      <c r="D8" s="76">
        <v>536217</v>
      </c>
      <c r="E8" s="39"/>
      <c r="F8" s="76">
        <v>536217</v>
      </c>
    </row>
    <row r="9" spans="1:7" ht="12" customHeight="1" thickBot="1" x14ac:dyDescent="0.3">
      <c r="C9" s="3"/>
      <c r="D9" s="3"/>
      <c r="E9" s="3"/>
      <c r="F9" s="3"/>
    </row>
    <row r="10" spans="1:7" s="3" customFormat="1" ht="12" customHeight="1" thickBot="1" x14ac:dyDescent="0.3">
      <c r="A10" s="104" t="s">
        <v>5</v>
      </c>
      <c r="B10" s="49"/>
      <c r="C10" s="87">
        <v>0</v>
      </c>
      <c r="D10" s="87">
        <v>0</v>
      </c>
      <c r="E10" s="49"/>
      <c r="F10" s="87">
        <v>0</v>
      </c>
      <c r="G10" s="58"/>
    </row>
    <row r="11" spans="1:7" x14ac:dyDescent="0.25">
      <c r="C11" s="3"/>
      <c r="D11" s="3"/>
      <c r="E11" s="3"/>
      <c r="F11" s="3"/>
    </row>
    <row r="12" spans="1:7" x14ac:dyDescent="0.25">
      <c r="C12" s="3"/>
      <c r="D12" s="3"/>
      <c r="E12" s="3"/>
      <c r="F12" s="3"/>
    </row>
    <row r="13" spans="1:7" x14ac:dyDescent="0.25">
      <c r="A13" s="10"/>
      <c r="B13" s="23"/>
      <c r="C13" s="11"/>
      <c r="D13" s="11"/>
      <c r="E13" s="3"/>
      <c r="F13" s="11"/>
    </row>
  </sheetData>
  <sheetProtection formatCells="0" insertRows="0" selectLockedCells="1"/>
  <protectedRanges>
    <protectedRange password="CA89" sqref="C4:D4 E4:G5 E6 G6 A4:B6 A7:G13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D6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F6" name="Range1_2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11" stopIfTrue="1">
      <formula>CELL("protect",A1)=1</formula>
    </cfRule>
    <cfRule type="expression" dxfId="18" priority="12">
      <formula>CELL("protect",A1)=1</formula>
    </cfRule>
  </conditionalFormatting>
  <conditionalFormatting sqref="C13:F13">
    <cfRule type="cellIs" dxfId="17" priority="9" operator="lessThan">
      <formula>0</formula>
    </cfRule>
    <cfRule type="cellIs" dxfId="16" priority="10" operator="greaterThan">
      <formula>0</formula>
    </cfRule>
  </conditionalFormatting>
  <conditionalFormatting sqref="A1:B3 G1:G3">
    <cfRule type="expression" priority="3" stopIfTrue="1">
      <formula>CELL("protect",A1)=1</formula>
    </cfRule>
    <cfRule type="expression" dxfId="15" priority="4">
      <formula>CELL("protect",A1)=1</formula>
    </cfRule>
  </conditionalFormatting>
  <conditionalFormatting sqref="C1:F1 C2:E2 C3:F3">
    <cfRule type="expression" priority="1" stopIfTrue="1">
      <formula>CELL("protect",C1)=1</formula>
    </cfRule>
    <cfRule type="expression" dxfId="14" priority="2">
      <formula>CELL("protect",C1)=1</formula>
    </cfRule>
  </conditionalFormatting>
  <pageMargins left="0.7" right="0.7" top="0.75" bottom="0.75" header="0.3" footer="0.3"/>
  <pageSetup scale="80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zoomScaleNormal="100" workbookViewId="0">
      <pane ySplit="3" topLeftCell="A4" activePane="bottomLeft" state="frozen"/>
      <selection activeCell="I46" sqref="I46"/>
      <selection pane="bottomLeft" activeCell="B29" sqref="B29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28"/>
      <c r="B1" s="29"/>
      <c r="C1" s="14"/>
      <c r="D1" s="14"/>
      <c r="E1" s="14"/>
      <c r="F1" s="30" t="s">
        <v>84</v>
      </c>
      <c r="G1" s="31"/>
    </row>
    <row r="2" spans="1:7" ht="12" customHeight="1" x14ac:dyDescent="0.25">
      <c r="A2" s="32"/>
      <c r="B2" s="33"/>
      <c r="C2" s="17" t="s">
        <v>78</v>
      </c>
      <c r="D2" s="17" t="s">
        <v>81</v>
      </c>
      <c r="E2" s="17"/>
      <c r="F2" s="34" t="s">
        <v>3</v>
      </c>
      <c r="G2" s="35"/>
    </row>
    <row r="3" spans="1:7" ht="12" customHeight="1" thickBot="1" x14ac:dyDescent="0.3">
      <c r="A3" s="36"/>
      <c r="B3" s="37"/>
      <c r="C3" s="20" t="s">
        <v>0</v>
      </c>
      <c r="D3" s="20" t="s">
        <v>1</v>
      </c>
      <c r="E3" s="20"/>
      <c r="F3" s="20" t="s">
        <v>4</v>
      </c>
      <c r="G3" s="38"/>
    </row>
    <row r="4" spans="1:7" ht="12" customHeight="1" x14ac:dyDescent="0.25"/>
    <row r="5" spans="1:7" ht="12" customHeight="1" x14ac:dyDescent="0.25">
      <c r="A5" s="39" t="s">
        <v>45</v>
      </c>
      <c r="B5" s="39"/>
      <c r="C5" s="74">
        <v>55664299</v>
      </c>
      <c r="D5" s="74">
        <v>60486063</v>
      </c>
      <c r="E5" s="39"/>
      <c r="F5" s="74">
        <v>64720087</v>
      </c>
      <c r="G5" s="2"/>
    </row>
    <row r="6" spans="1:7" ht="12" customHeight="1" x14ac:dyDescent="0.25">
      <c r="A6" s="2" t="s">
        <v>46</v>
      </c>
      <c r="B6" s="2"/>
      <c r="C6" s="75">
        <v>46149698</v>
      </c>
      <c r="D6" s="75">
        <v>50146167</v>
      </c>
      <c r="E6" s="75"/>
      <c r="F6" s="75">
        <v>53656399</v>
      </c>
      <c r="G6" s="2"/>
    </row>
    <row r="7" spans="1:7" ht="12" customHeight="1" x14ac:dyDescent="0.25">
      <c r="A7" s="39" t="s">
        <v>47</v>
      </c>
      <c r="B7" s="39"/>
      <c r="C7" s="76">
        <v>94554726</v>
      </c>
      <c r="D7" s="76">
        <v>102742970</v>
      </c>
      <c r="E7" s="76"/>
      <c r="F7" s="76">
        <v>109934978</v>
      </c>
      <c r="G7" s="2"/>
    </row>
    <row r="8" spans="1:7" ht="12" customHeight="1" x14ac:dyDescent="0.25">
      <c r="A8" s="2" t="s">
        <v>48</v>
      </c>
      <c r="B8" s="2"/>
      <c r="C8" s="75">
        <f>17823042+4743610</f>
        <v>22566652</v>
      </c>
      <c r="D8" s="75">
        <f>19222539+9761158</f>
        <v>28983697</v>
      </c>
      <c r="E8" s="75"/>
      <c r="F8" s="75">
        <f>20568117+10444439</f>
        <v>31012556</v>
      </c>
      <c r="G8" s="2"/>
    </row>
    <row r="9" spans="1:7" ht="12" customHeight="1" x14ac:dyDescent="0.25">
      <c r="A9" s="39" t="s">
        <v>49</v>
      </c>
      <c r="B9" s="39"/>
      <c r="C9" s="76">
        <v>41905701</v>
      </c>
      <c r="D9" s="76">
        <v>45534649</v>
      </c>
      <c r="E9" s="76"/>
      <c r="F9" s="76">
        <v>48722074</v>
      </c>
      <c r="G9" s="2"/>
    </row>
    <row r="10" spans="1:7" ht="12" customHeight="1" x14ac:dyDescent="0.25">
      <c r="A10" s="2" t="s">
        <v>50</v>
      </c>
      <c r="B10" s="2"/>
      <c r="C10" s="75">
        <v>31369803</v>
      </c>
      <c r="D10" s="75">
        <v>34086363</v>
      </c>
      <c r="E10" s="75"/>
      <c r="F10" s="75">
        <v>36472408</v>
      </c>
      <c r="G10" s="2"/>
    </row>
    <row r="11" spans="1:7" ht="12" customHeight="1" x14ac:dyDescent="0.25">
      <c r="A11" s="39" t="s">
        <v>51</v>
      </c>
      <c r="B11" s="39"/>
      <c r="C11" s="76">
        <v>26112786</v>
      </c>
      <c r="D11" s="76">
        <v>28374099</v>
      </c>
      <c r="E11" s="76"/>
      <c r="F11" s="76">
        <v>30360286</v>
      </c>
      <c r="G11" s="2"/>
    </row>
    <row r="12" spans="1:7" ht="12" customHeight="1" x14ac:dyDescent="0.25">
      <c r="A12" s="2" t="s">
        <v>52</v>
      </c>
      <c r="B12" s="2"/>
      <c r="C12" s="75">
        <v>22377788</v>
      </c>
      <c r="D12" s="75">
        <v>24315659</v>
      </c>
      <c r="E12" s="75"/>
      <c r="F12" s="75">
        <v>26017755</v>
      </c>
      <c r="G12" s="2"/>
    </row>
    <row r="13" spans="1:7" ht="12" customHeight="1" x14ac:dyDescent="0.25">
      <c r="A13" s="39" t="s">
        <v>53</v>
      </c>
      <c r="B13" s="39"/>
      <c r="C13" s="76">
        <f>10522878+485000+500000</f>
        <v>11507878</v>
      </c>
      <c r="D13" s="76">
        <f>11434137+500000+500000</f>
        <v>12434137</v>
      </c>
      <c r="E13" s="76"/>
      <c r="F13" s="76">
        <f>12234527+500000</f>
        <v>12734527</v>
      </c>
      <c r="G13" s="2"/>
    </row>
    <row r="14" spans="1:7" ht="13.5" customHeight="1" x14ac:dyDescent="0.25">
      <c r="A14" s="2" t="s">
        <v>54</v>
      </c>
      <c r="B14" s="2"/>
      <c r="C14" s="82">
        <v>420250381</v>
      </c>
      <c r="D14" s="82">
        <v>462076797</v>
      </c>
      <c r="E14" s="83"/>
      <c r="F14" s="82">
        <v>488523773</v>
      </c>
      <c r="G14" s="2"/>
    </row>
    <row r="15" spans="1:7" ht="12" customHeight="1" x14ac:dyDescent="0.25">
      <c r="A15" s="52" t="s">
        <v>21</v>
      </c>
      <c r="B15" s="52"/>
      <c r="C15" s="80">
        <f>SUM(C5:C14)</f>
        <v>772459712</v>
      </c>
      <c r="D15" s="80">
        <f>SUM(D5:D14)</f>
        <v>849180601</v>
      </c>
      <c r="E15" s="52"/>
      <c r="F15" s="80">
        <f>SUM(F5:F14)</f>
        <v>902154843</v>
      </c>
      <c r="G15" s="2"/>
    </row>
    <row r="16" spans="1:7" ht="12" customHeight="1" x14ac:dyDescent="0.25">
      <c r="A16" s="62" t="s">
        <v>6</v>
      </c>
      <c r="B16" s="65"/>
      <c r="C16" s="77">
        <v>691248556</v>
      </c>
      <c r="D16" s="77">
        <v>765473224</v>
      </c>
      <c r="E16" s="64"/>
      <c r="F16" s="77">
        <v>818947466</v>
      </c>
    </row>
    <row r="17" spans="1:7" s="66" customFormat="1" ht="12" customHeight="1" x14ac:dyDescent="0.25">
      <c r="A17" s="41" t="s">
        <v>17</v>
      </c>
      <c r="B17" s="53"/>
      <c r="C17" s="76">
        <v>80711156</v>
      </c>
      <c r="D17" s="76">
        <v>83207377</v>
      </c>
      <c r="E17" s="39"/>
      <c r="F17" s="76">
        <v>83207377</v>
      </c>
    </row>
    <row r="18" spans="1:7" s="66" customFormat="1" ht="12" customHeight="1" x14ac:dyDescent="0.25">
      <c r="A18" s="101" t="s">
        <v>8</v>
      </c>
      <c r="B18" s="65"/>
      <c r="C18" s="77">
        <v>500000</v>
      </c>
      <c r="D18" s="77">
        <v>500000</v>
      </c>
      <c r="E18" s="64"/>
      <c r="F18" s="77">
        <v>0</v>
      </c>
    </row>
    <row r="19" spans="1:7" ht="12" customHeight="1" thickBot="1" x14ac:dyDescent="0.3">
      <c r="C19" s="3"/>
      <c r="D19" s="3"/>
      <c r="E19" s="3"/>
      <c r="F19" s="3"/>
    </row>
    <row r="20" spans="1:7" s="24" customFormat="1" ht="12" customHeight="1" thickBot="1" x14ac:dyDescent="0.3">
      <c r="A20" s="104" t="s">
        <v>5</v>
      </c>
      <c r="B20" s="49"/>
      <c r="C20" s="87">
        <v>0</v>
      </c>
      <c r="D20" s="87">
        <v>0</v>
      </c>
      <c r="E20" s="49"/>
      <c r="F20" s="87">
        <v>0</v>
      </c>
      <c r="G20" s="58"/>
    </row>
    <row r="21" spans="1:7" x14ac:dyDescent="0.25">
      <c r="C21" s="3"/>
      <c r="D21" s="3"/>
      <c r="E21" s="3"/>
      <c r="F21" s="3"/>
    </row>
    <row r="22" spans="1:7" x14ac:dyDescent="0.25">
      <c r="C22" s="3"/>
      <c r="D22" s="3"/>
      <c r="E22" s="3"/>
      <c r="F22" s="3"/>
    </row>
    <row r="23" spans="1:7" x14ac:dyDescent="0.25">
      <c r="A23" s="10"/>
      <c r="B23" s="23"/>
      <c r="C23" s="11"/>
      <c r="D23" s="11"/>
      <c r="E23" s="3"/>
      <c r="F23" s="11"/>
    </row>
  </sheetData>
  <sheetProtection formatCells="0" insertRows="0" selectLockedCells="1"/>
  <protectedRanges>
    <protectedRange password="CA89" sqref="A4:G4 E5 G5:G14 A5:B14 A15:G25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5:D5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F5" name="Range1_2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C12 D6:F13" name="Range1_3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14:F14" name="Range1_5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C4:C12 H1:XFD3 A4:B13 D4:XFD13 A14:XFD17 A19:XFD1048576">
    <cfRule type="expression" priority="19" stopIfTrue="1">
      <formula>CELL("protect",A1)=1</formula>
    </cfRule>
    <cfRule type="expression" dxfId="13" priority="20">
      <formula>CELL("protect",A1)=1</formula>
    </cfRule>
  </conditionalFormatting>
  <conditionalFormatting sqref="C23:F23">
    <cfRule type="cellIs" dxfId="12" priority="17" operator="lessThan">
      <formula>0</formula>
    </cfRule>
    <cfRule type="cellIs" dxfId="11" priority="18" operator="greaterThan">
      <formula>0</formula>
    </cfRule>
  </conditionalFormatting>
  <conditionalFormatting sqref="C13">
    <cfRule type="expression" priority="15" stopIfTrue="1">
      <formula>CELL("protect",C13)=1</formula>
    </cfRule>
    <cfRule type="expression" dxfId="10" priority="16">
      <formula>CELL("protect",C13)=1</formula>
    </cfRule>
  </conditionalFormatting>
  <conditionalFormatting sqref="A1:B3 G1:G3">
    <cfRule type="expression" priority="7" stopIfTrue="1">
      <formula>CELL("protect",A1)=1</formula>
    </cfRule>
    <cfRule type="expression" dxfId="9" priority="8">
      <formula>CELL("protect",A1)=1</formula>
    </cfRule>
  </conditionalFormatting>
  <conditionalFormatting sqref="C1:F1 C2:E2 C3:F3">
    <cfRule type="expression" priority="5" stopIfTrue="1">
      <formula>CELL("protect",C1)=1</formula>
    </cfRule>
    <cfRule type="expression" dxfId="8" priority="6">
      <formula>CELL("protect",C1)=1</formula>
    </cfRule>
  </conditionalFormatting>
  <conditionalFormatting sqref="A18:XFD18">
    <cfRule type="expression" priority="1" stopIfTrue="1">
      <formula>CELL("protect",A18)=1</formula>
    </cfRule>
    <cfRule type="expression" dxfId="7" priority="2">
      <formula>CELL("protect",A18)=1</formula>
    </cfRule>
  </conditionalFormatting>
  <pageMargins left="0.7" right="0.7" top="0.75" bottom="0.75" header="0.3" footer="0.3"/>
  <pageSetup scale="80" orientation="portrait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28"/>
      <c r="B1" s="29"/>
      <c r="C1" s="14"/>
      <c r="D1" s="14"/>
      <c r="E1" s="14"/>
      <c r="F1" s="30" t="s">
        <v>84</v>
      </c>
      <c r="G1" s="31"/>
    </row>
    <row r="2" spans="1:7" ht="12" customHeight="1" x14ac:dyDescent="0.25">
      <c r="A2" s="32"/>
      <c r="B2" s="33"/>
      <c r="C2" s="17" t="s">
        <v>78</v>
      </c>
      <c r="D2" s="17" t="s">
        <v>81</v>
      </c>
      <c r="E2" s="17"/>
      <c r="F2" s="34" t="s">
        <v>3</v>
      </c>
      <c r="G2" s="35"/>
    </row>
    <row r="3" spans="1:7" ht="12" customHeight="1" thickBot="1" x14ac:dyDescent="0.3">
      <c r="A3" s="36"/>
      <c r="B3" s="37"/>
      <c r="C3" s="20" t="s">
        <v>0</v>
      </c>
      <c r="D3" s="20" t="s">
        <v>1</v>
      </c>
      <c r="E3" s="20"/>
      <c r="F3" s="20" t="s">
        <v>4</v>
      </c>
      <c r="G3" s="38"/>
    </row>
    <row r="4" spans="1:7" ht="12" customHeight="1" x14ac:dyDescent="0.25"/>
    <row r="5" spans="1:7" ht="12" customHeight="1" x14ac:dyDescent="0.25">
      <c r="A5" s="39" t="s">
        <v>62</v>
      </c>
      <c r="B5" s="39"/>
      <c r="C5" s="74">
        <v>533500</v>
      </c>
      <c r="D5" s="74">
        <v>1400000</v>
      </c>
      <c r="E5" s="39" t="s">
        <v>85</v>
      </c>
      <c r="F5" s="76">
        <v>2400000</v>
      </c>
    </row>
    <row r="6" spans="1:7" ht="12" customHeight="1" x14ac:dyDescent="0.25">
      <c r="A6" s="64" t="s">
        <v>55</v>
      </c>
      <c r="B6" s="64"/>
      <c r="C6" s="77">
        <v>1879511</v>
      </c>
      <c r="D6" s="77">
        <v>1937640</v>
      </c>
      <c r="E6" s="64"/>
      <c r="F6" s="77">
        <v>1937640</v>
      </c>
    </row>
    <row r="7" spans="1:7" ht="12" customHeight="1" x14ac:dyDescent="0.25">
      <c r="A7" s="39" t="s">
        <v>56</v>
      </c>
      <c r="B7" s="39"/>
      <c r="C7" s="76">
        <v>1697500</v>
      </c>
      <c r="D7" s="76">
        <v>1750000</v>
      </c>
      <c r="E7" s="39"/>
      <c r="F7" s="76">
        <v>1750000</v>
      </c>
    </row>
    <row r="8" spans="1:7" ht="12" customHeight="1" x14ac:dyDescent="0.25">
      <c r="A8" s="64" t="s">
        <v>57</v>
      </c>
      <c r="B8" s="64"/>
      <c r="C8" s="77">
        <v>3263436</v>
      </c>
      <c r="D8" s="77">
        <v>3901128</v>
      </c>
      <c r="E8" s="77"/>
      <c r="F8" s="77">
        <v>3904473</v>
      </c>
    </row>
    <row r="9" spans="1:7" ht="12" customHeight="1" x14ac:dyDescent="0.25">
      <c r="A9" s="39" t="s">
        <v>58</v>
      </c>
      <c r="B9" s="39"/>
      <c r="C9" s="76">
        <v>345801</v>
      </c>
      <c r="D9" s="76">
        <v>1500000</v>
      </c>
      <c r="E9" s="39"/>
      <c r="F9" s="76">
        <v>1500000</v>
      </c>
    </row>
    <row r="10" spans="1:7" ht="13.5" customHeight="1" x14ac:dyDescent="0.25">
      <c r="A10" s="64" t="s">
        <v>59</v>
      </c>
      <c r="B10" s="64"/>
      <c r="C10" s="82">
        <v>7233</v>
      </c>
      <c r="D10" s="82">
        <v>275000</v>
      </c>
      <c r="E10" s="82"/>
      <c r="F10" s="82">
        <v>275000</v>
      </c>
    </row>
    <row r="11" spans="1:7" ht="12" customHeight="1" x14ac:dyDescent="0.25">
      <c r="A11" s="52" t="s">
        <v>21</v>
      </c>
      <c r="B11" s="54"/>
      <c r="C11" s="99">
        <f>SUM(C5:C10)</f>
        <v>7726981</v>
      </c>
      <c r="D11" s="99">
        <f>SUM(D5:D10)</f>
        <v>10763768</v>
      </c>
      <c r="E11" s="100"/>
      <c r="F11" s="99">
        <f>SUM(F5:F10)</f>
        <v>11767113</v>
      </c>
    </row>
    <row r="12" spans="1:7" ht="12" customHeight="1" x14ac:dyDescent="0.25">
      <c r="A12" s="62" t="s">
        <v>6</v>
      </c>
      <c r="B12" s="65"/>
      <c r="C12" s="77">
        <v>7373947</v>
      </c>
      <c r="D12" s="77">
        <v>8988768</v>
      </c>
      <c r="E12" s="64"/>
      <c r="F12" s="77">
        <v>9992113</v>
      </c>
    </row>
    <row r="13" spans="1:7" ht="12" customHeight="1" x14ac:dyDescent="0.25">
      <c r="A13" s="41" t="s">
        <v>8</v>
      </c>
      <c r="B13" s="53"/>
      <c r="C13" s="76">
        <v>353034</v>
      </c>
      <c r="D13" s="76">
        <v>1775000</v>
      </c>
      <c r="E13" s="39"/>
      <c r="F13" s="76">
        <v>1775000</v>
      </c>
    </row>
    <row r="14" spans="1:7" ht="12" customHeight="1" thickBot="1" x14ac:dyDescent="0.3">
      <c r="A14" s="66"/>
      <c r="B14" s="66"/>
      <c r="C14" s="63"/>
      <c r="D14" s="63"/>
      <c r="E14" s="63"/>
      <c r="F14" s="63"/>
      <c r="G14" s="2"/>
    </row>
    <row r="15" spans="1:7" ht="12" customHeight="1" thickBot="1" x14ac:dyDescent="0.3">
      <c r="A15" s="104" t="s">
        <v>5</v>
      </c>
      <c r="B15" s="49"/>
      <c r="C15" s="87">
        <v>0</v>
      </c>
      <c r="D15" s="87">
        <v>0</v>
      </c>
      <c r="E15" s="49"/>
      <c r="F15" s="87">
        <v>0</v>
      </c>
      <c r="G15" s="50"/>
    </row>
    <row r="16" spans="1:7" s="24" customFormat="1" ht="12" customHeight="1" x14ac:dyDescent="0.25">
      <c r="A16" s="1"/>
      <c r="B16" s="1"/>
      <c r="C16" s="3"/>
      <c r="D16" s="3"/>
      <c r="E16" s="3"/>
      <c r="F16" s="3"/>
    </row>
    <row r="17" spans="1:6" x14ac:dyDescent="0.25">
      <c r="C17" s="3"/>
      <c r="D17" s="3"/>
      <c r="E17" s="3"/>
      <c r="F17" s="3"/>
    </row>
    <row r="18" spans="1:6" x14ac:dyDescent="0.25">
      <c r="A18" s="10"/>
      <c r="B18" s="23"/>
      <c r="C18" s="11"/>
      <c r="D18" s="11"/>
      <c r="E18" s="3"/>
      <c r="F18" s="11"/>
    </row>
  </sheetData>
  <sheetProtection formatCells="0" insertRows="0" selectLockedCells="1"/>
  <protectedRanges>
    <protectedRange password="CA89" sqref="A10:B10 A13:F18 A4:F9 G13:G15 G17:G19 G4:G12 A11:F12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10:F10" name="Range1_1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4 G5:XFD11 A5:F9 G17:XFD1048576 H16:XFD16 A10:B10 A12:F1048576 G13:XFD15">
    <cfRule type="expression" priority="15" stopIfTrue="1">
      <formula>CELL("protect",A1)=1</formula>
    </cfRule>
    <cfRule type="expression" dxfId="6" priority="16">
      <formula>CELL("protect",A1)=1</formula>
    </cfRule>
  </conditionalFormatting>
  <conditionalFormatting sqref="C18:F18">
    <cfRule type="cellIs" dxfId="5" priority="13" operator="lessThan">
      <formula>0</formula>
    </cfRule>
    <cfRule type="cellIs" dxfId="4" priority="14" operator="greaterThan">
      <formula>0</formula>
    </cfRule>
  </conditionalFormatting>
  <conditionalFormatting sqref="A1:B3 G1:G3">
    <cfRule type="expression" priority="9" stopIfTrue="1">
      <formula>CELL("protect",A1)=1</formula>
    </cfRule>
    <cfRule type="expression" dxfId="3" priority="10">
      <formula>CELL("protect",A1)=1</formula>
    </cfRule>
  </conditionalFormatting>
  <conditionalFormatting sqref="C1:F1 C2:E2 C3:F3">
    <cfRule type="expression" priority="7" stopIfTrue="1">
      <formula>CELL("protect",C1)=1</formula>
    </cfRule>
    <cfRule type="expression" dxfId="2" priority="8">
      <formula>CELL("protect",C1)=1</formula>
    </cfRule>
  </conditionalFormatting>
  <conditionalFormatting sqref="G12:XFD12">
    <cfRule type="expression" priority="5" stopIfTrue="1">
      <formula>CELL("protect",G12)=1</formula>
    </cfRule>
    <cfRule type="expression" dxfId="1" priority="6">
      <formula>CELL("protect",G12)=1</formula>
    </cfRule>
  </conditionalFormatting>
  <conditionalFormatting sqref="C10:F10">
    <cfRule type="expression" priority="1" stopIfTrue="1">
      <formula>CELL("protect",C10)=1</formula>
    </cfRule>
    <cfRule type="expression" dxfId="0" priority="2">
      <formula>CELL("protect",C10)=1</formula>
    </cfRule>
  </conditionalFormatting>
  <pageMargins left="0.7" right="0.7" top="0.75" bottom="0.75" header="0.3" footer="0.3"/>
  <pageSetup scale="8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Normal="100" workbookViewId="0">
      <pane ySplit="3" topLeftCell="A4" activePane="bottomLeft" state="frozen"/>
      <selection activeCell="D12" sqref="D12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28"/>
      <c r="B1" s="29"/>
      <c r="C1" s="14"/>
      <c r="D1" s="14"/>
      <c r="E1" s="14"/>
      <c r="F1" s="30" t="s">
        <v>84</v>
      </c>
      <c r="G1" s="31"/>
    </row>
    <row r="2" spans="1:7" ht="12" customHeight="1" x14ac:dyDescent="0.25">
      <c r="A2" s="32"/>
      <c r="B2" s="33"/>
      <c r="C2" s="17" t="s">
        <v>78</v>
      </c>
      <c r="D2" s="17" t="s">
        <v>81</v>
      </c>
      <c r="E2" s="17"/>
      <c r="F2" s="34" t="s">
        <v>3</v>
      </c>
      <c r="G2" s="35"/>
    </row>
    <row r="3" spans="1:7" ht="12" customHeight="1" thickBot="1" x14ac:dyDescent="0.3">
      <c r="A3" s="36"/>
      <c r="B3" s="37"/>
      <c r="C3" s="20" t="s">
        <v>0</v>
      </c>
      <c r="D3" s="20" t="s">
        <v>1</v>
      </c>
      <c r="E3" s="20"/>
      <c r="F3" s="20" t="s">
        <v>4</v>
      </c>
      <c r="G3" s="38"/>
    </row>
    <row r="4" spans="1:7" ht="12" customHeight="1" x14ac:dyDescent="0.25">
      <c r="A4" s="2"/>
      <c r="B4" s="2"/>
      <c r="C4" s="2"/>
      <c r="D4" s="2"/>
      <c r="E4" s="2"/>
      <c r="F4" s="2"/>
    </row>
    <row r="5" spans="1:7" ht="12" customHeight="1" x14ac:dyDescent="0.25">
      <c r="A5" s="39" t="s">
        <v>10</v>
      </c>
      <c r="B5" s="39"/>
      <c r="C5" s="74">
        <f>2274811+37576</f>
        <v>2312387</v>
      </c>
      <c r="D5" s="74">
        <f>2573064+75000</f>
        <v>2648064</v>
      </c>
      <c r="E5" s="39"/>
      <c r="F5" s="74">
        <f>2855620+75000</f>
        <v>2930620</v>
      </c>
      <c r="G5" s="2"/>
    </row>
    <row r="6" spans="1:7" ht="13.5" customHeight="1" x14ac:dyDescent="0.25">
      <c r="A6" s="64" t="s">
        <v>74</v>
      </c>
      <c r="B6" s="64"/>
      <c r="C6" s="72">
        <v>21831384</v>
      </c>
      <c r="D6" s="72">
        <v>31496061</v>
      </c>
      <c r="E6" s="64"/>
      <c r="F6" s="72">
        <v>38336840</v>
      </c>
      <c r="G6" s="2"/>
    </row>
    <row r="7" spans="1:7" ht="12" customHeight="1" x14ac:dyDescent="0.25">
      <c r="A7" s="52" t="s">
        <v>21</v>
      </c>
      <c r="B7" s="52"/>
      <c r="C7" s="80">
        <f>SUM(C5:C6)</f>
        <v>24143771</v>
      </c>
      <c r="D7" s="80">
        <f>SUM(D5:D6)</f>
        <v>34144125</v>
      </c>
      <c r="E7" s="52"/>
      <c r="F7" s="80">
        <f>SUM(F5:F6)</f>
        <v>41267460</v>
      </c>
      <c r="G7" s="64"/>
    </row>
    <row r="8" spans="1:7" ht="12" customHeight="1" x14ac:dyDescent="0.25">
      <c r="A8" s="62" t="s">
        <v>6</v>
      </c>
      <c r="B8" s="65"/>
      <c r="C8" s="77">
        <v>2312056</v>
      </c>
      <c r="D8" s="77">
        <v>2587603</v>
      </c>
      <c r="E8" s="77"/>
      <c r="F8" s="77">
        <v>2866365</v>
      </c>
    </row>
    <row r="9" spans="1:7" ht="12" customHeight="1" x14ac:dyDescent="0.25">
      <c r="A9" s="41" t="s">
        <v>7</v>
      </c>
      <c r="B9" s="53"/>
      <c r="C9" s="76">
        <v>21831384</v>
      </c>
      <c r="D9" s="76">
        <v>31496061</v>
      </c>
      <c r="E9" s="76"/>
      <c r="F9" s="76">
        <v>38336840</v>
      </c>
    </row>
    <row r="10" spans="1:7" ht="12" customHeight="1" x14ac:dyDescent="0.25">
      <c r="A10" s="62" t="s">
        <v>8</v>
      </c>
      <c r="B10" s="65"/>
      <c r="C10" s="77">
        <v>331</v>
      </c>
      <c r="D10" s="77">
        <v>60461</v>
      </c>
      <c r="E10" s="77"/>
      <c r="F10" s="77">
        <v>64255</v>
      </c>
    </row>
    <row r="11" spans="1:7" ht="12" customHeight="1" thickBot="1" x14ac:dyDescent="0.3">
      <c r="C11" s="3"/>
      <c r="D11" s="3"/>
      <c r="E11" s="3"/>
      <c r="F11" s="3"/>
    </row>
    <row r="12" spans="1:7" ht="12" customHeight="1" thickBot="1" x14ac:dyDescent="0.3">
      <c r="A12" s="51" t="s">
        <v>5</v>
      </c>
      <c r="B12" s="86"/>
      <c r="C12" s="56">
        <f>31.7+0.49</f>
        <v>32.19</v>
      </c>
      <c r="D12" s="56">
        <v>36.18</v>
      </c>
      <c r="E12" s="56"/>
      <c r="F12" s="56">
        <v>37.78</v>
      </c>
      <c r="G12" s="57"/>
    </row>
    <row r="13" spans="1:7" x14ac:dyDescent="0.25">
      <c r="C13" s="3"/>
      <c r="D13" s="3"/>
      <c r="E13" s="3"/>
      <c r="F13" s="3"/>
    </row>
  </sheetData>
  <sheetProtection formatCells="0" insertRows="0" selectLockedCells="1"/>
  <protectedRanges>
    <protectedRange password="CA89" sqref="F7 C7:D7" name="Range1_3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7" stopIfTrue="1">
      <formula>CELL("protect",A1)=1</formula>
    </cfRule>
    <cfRule type="expression" dxfId="68" priority="8">
      <formula>CELL("protect",A1)=1</formula>
    </cfRule>
  </conditionalFormatting>
  <conditionalFormatting sqref="A1:B3 G1:G3">
    <cfRule type="expression" priority="3" stopIfTrue="1">
      <formula>CELL("protect",A1)=1</formula>
    </cfRule>
    <cfRule type="expression" dxfId="67" priority="4">
      <formula>CELL("protect",A1)=1</formula>
    </cfRule>
  </conditionalFormatting>
  <conditionalFormatting sqref="C1:F1 C2:E2 C3:F3">
    <cfRule type="expression" priority="1" stopIfTrue="1">
      <formula>CELL("protect",C1)=1</formula>
    </cfRule>
    <cfRule type="expression" dxfId="66" priority="2">
      <formula>CELL("protect",C1)=1</formula>
    </cfRule>
  </conditionalFormatting>
  <pageMargins left="0.7" right="0.7" top="0.75" bottom="0.75" header="0.3" footer="0.3"/>
  <pageSetup scale="8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Normal="100" workbookViewId="0">
      <pane ySplit="3" topLeftCell="A4" activePane="bottomLeft" state="frozen"/>
      <selection activeCell="D12" sqref="D12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28"/>
      <c r="B1" s="29"/>
      <c r="C1" s="14"/>
      <c r="D1" s="14"/>
      <c r="E1" s="14"/>
      <c r="F1" s="30" t="s">
        <v>84</v>
      </c>
      <c r="G1" s="31"/>
    </row>
    <row r="2" spans="1:7" ht="12" customHeight="1" x14ac:dyDescent="0.25">
      <c r="A2" s="32"/>
      <c r="B2" s="33"/>
      <c r="C2" s="17" t="s">
        <v>78</v>
      </c>
      <c r="D2" s="17" t="s">
        <v>81</v>
      </c>
      <c r="E2" s="17"/>
      <c r="F2" s="34" t="s">
        <v>3</v>
      </c>
      <c r="G2" s="35"/>
    </row>
    <row r="3" spans="1:7" ht="12" customHeight="1" thickBot="1" x14ac:dyDescent="0.3">
      <c r="A3" s="36"/>
      <c r="B3" s="37"/>
      <c r="C3" s="20" t="s">
        <v>0</v>
      </c>
      <c r="D3" s="20" t="s">
        <v>1</v>
      </c>
      <c r="E3" s="20"/>
      <c r="F3" s="20" t="s">
        <v>4</v>
      </c>
      <c r="G3" s="38"/>
    </row>
    <row r="4" spans="1:7" ht="12" customHeight="1" x14ac:dyDescent="0.25"/>
    <row r="5" spans="1:7" ht="12" customHeight="1" x14ac:dyDescent="0.25">
      <c r="A5" s="39" t="s">
        <v>11</v>
      </c>
      <c r="B5" s="42"/>
      <c r="C5" s="74">
        <f>115023+10265</f>
        <v>125288</v>
      </c>
      <c r="D5" s="74">
        <f>338614+147475</f>
        <v>486089</v>
      </c>
      <c r="E5" s="39"/>
      <c r="F5" s="74">
        <f>359916+151605</f>
        <v>511521</v>
      </c>
    </row>
    <row r="6" spans="1:7" ht="13.5" customHeight="1" x14ac:dyDescent="0.25">
      <c r="A6" s="2" t="s">
        <v>22</v>
      </c>
      <c r="C6" s="82">
        <v>148966</v>
      </c>
      <c r="D6" s="82">
        <v>400000</v>
      </c>
      <c r="E6" s="83"/>
      <c r="F6" s="82">
        <v>400000</v>
      </c>
    </row>
    <row r="7" spans="1:7" ht="12" customHeight="1" x14ac:dyDescent="0.25">
      <c r="A7" s="52" t="s">
        <v>21</v>
      </c>
      <c r="B7" s="54"/>
      <c r="C7" s="80">
        <f>SUM(C5:C6)</f>
        <v>274254</v>
      </c>
      <c r="D7" s="80">
        <f>SUM(D5:D6)</f>
        <v>886089</v>
      </c>
      <c r="E7" s="52"/>
      <c r="F7" s="80">
        <f>SUM(F5:F6)</f>
        <v>911521</v>
      </c>
    </row>
    <row r="8" spans="1:7" ht="12" customHeight="1" x14ac:dyDescent="0.25">
      <c r="A8" s="62" t="s">
        <v>8</v>
      </c>
      <c r="B8" s="65"/>
      <c r="C8" s="77">
        <v>274254</v>
      </c>
      <c r="D8" s="77">
        <v>886089</v>
      </c>
      <c r="E8" s="64"/>
      <c r="F8" s="77">
        <v>911521</v>
      </c>
    </row>
    <row r="9" spans="1:7" ht="12" customHeight="1" thickBot="1" x14ac:dyDescent="0.3">
      <c r="C9" s="3"/>
      <c r="D9" s="3"/>
      <c r="E9" s="3"/>
      <c r="F9" s="3"/>
    </row>
    <row r="10" spans="1:7" s="3" customFormat="1" ht="12" customHeight="1" thickBot="1" x14ac:dyDescent="0.3">
      <c r="A10" s="104" t="s">
        <v>5</v>
      </c>
      <c r="B10" s="49"/>
      <c r="C10" s="87">
        <f>2.64+0.28</f>
        <v>2.92</v>
      </c>
      <c r="D10" s="87">
        <v>5</v>
      </c>
      <c r="E10" s="87"/>
      <c r="F10" s="87">
        <v>5</v>
      </c>
      <c r="G10" s="58"/>
    </row>
    <row r="11" spans="1:7" x14ac:dyDescent="0.25">
      <c r="C11" s="3"/>
      <c r="D11" s="3"/>
      <c r="E11" s="3"/>
      <c r="F11" s="3"/>
    </row>
    <row r="12" spans="1:7" x14ac:dyDescent="0.25">
      <c r="C12" s="3"/>
      <c r="D12" s="3"/>
      <c r="E12" s="3"/>
      <c r="F12" s="3"/>
    </row>
    <row r="13" spans="1:7" x14ac:dyDescent="0.25">
      <c r="A13" s="10"/>
      <c r="B13" s="23"/>
      <c r="C13" s="11"/>
      <c r="D13" s="11"/>
      <c r="E13" s="3"/>
      <c r="F13" s="11"/>
    </row>
  </sheetData>
  <sheetProtection formatCells="0" insertRows="0" selectLockedCells="1"/>
  <protectedRanges>
    <protectedRange password="CA89" sqref="A4:G4 A5:B5 E5 G5 A6:G13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5:D5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F5" name="Range1_2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11" stopIfTrue="1">
      <formula>CELL("protect",A1)=1</formula>
    </cfRule>
    <cfRule type="expression" dxfId="65" priority="12">
      <formula>CELL("protect",A1)=1</formula>
    </cfRule>
  </conditionalFormatting>
  <conditionalFormatting sqref="C13:F13">
    <cfRule type="cellIs" dxfId="64" priority="9" operator="lessThan">
      <formula>0</formula>
    </cfRule>
    <cfRule type="cellIs" dxfId="63" priority="10" operator="greaterThan">
      <formula>0</formula>
    </cfRule>
  </conditionalFormatting>
  <conditionalFormatting sqref="A1:B3 G1:G3">
    <cfRule type="expression" priority="3" stopIfTrue="1">
      <formula>CELL("protect",A1)=1</formula>
    </cfRule>
    <cfRule type="expression" dxfId="62" priority="4">
      <formula>CELL("protect",A1)=1</formula>
    </cfRule>
  </conditionalFormatting>
  <conditionalFormatting sqref="C1:F1 C2:E2 C3:F3">
    <cfRule type="expression" priority="1" stopIfTrue="1">
      <formula>CELL("protect",C1)=1</formula>
    </cfRule>
    <cfRule type="expression" dxfId="61" priority="2">
      <formula>CELL("protect",C1)=1</formula>
    </cfRule>
  </conditionalFormatting>
  <pageMargins left="0.7" right="0.7" top="0.75" bottom="0.75" header="0.3" footer="0.3"/>
  <pageSetup scale="8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28"/>
      <c r="B1" s="29"/>
      <c r="C1" s="14"/>
      <c r="D1" s="14"/>
      <c r="E1" s="14"/>
      <c r="F1" s="30" t="s">
        <v>84</v>
      </c>
      <c r="G1" s="31"/>
    </row>
    <row r="2" spans="1:7" ht="12" customHeight="1" x14ac:dyDescent="0.25">
      <c r="A2" s="32"/>
      <c r="B2" s="33"/>
      <c r="C2" s="17" t="s">
        <v>78</v>
      </c>
      <c r="D2" s="17" t="s">
        <v>81</v>
      </c>
      <c r="E2" s="17"/>
      <c r="F2" s="34" t="s">
        <v>3</v>
      </c>
      <c r="G2" s="35"/>
    </row>
    <row r="3" spans="1:7" ht="12" customHeight="1" thickBot="1" x14ac:dyDescent="0.3">
      <c r="A3" s="36"/>
      <c r="B3" s="37"/>
      <c r="C3" s="20" t="s">
        <v>0</v>
      </c>
      <c r="D3" s="20" t="s">
        <v>1</v>
      </c>
      <c r="E3" s="20"/>
      <c r="F3" s="20" t="s">
        <v>4</v>
      </c>
      <c r="G3" s="38"/>
    </row>
    <row r="4" spans="1:7" s="2" customFormat="1" ht="12" customHeight="1" x14ac:dyDescent="0.2"/>
    <row r="5" spans="1:7" s="2" customFormat="1" ht="12" customHeight="1" x14ac:dyDescent="0.2">
      <c r="A5" s="2" t="s">
        <v>18</v>
      </c>
      <c r="C5" s="105"/>
      <c r="D5" s="105"/>
      <c r="E5" s="106"/>
      <c r="F5" s="105"/>
    </row>
    <row r="6" spans="1:7" s="2" customFormat="1" ht="12" customHeight="1" x14ac:dyDescent="0.2">
      <c r="A6" s="52" t="s">
        <v>21</v>
      </c>
      <c r="B6" s="52"/>
      <c r="C6" s="81">
        <v>115000</v>
      </c>
      <c r="D6" s="81">
        <v>115000</v>
      </c>
      <c r="E6" s="52"/>
      <c r="F6" s="81">
        <v>115000</v>
      </c>
    </row>
    <row r="7" spans="1:7" s="2" customFormat="1" ht="12" customHeight="1" x14ac:dyDescent="0.2">
      <c r="A7" s="90" t="s">
        <v>6</v>
      </c>
      <c r="B7" s="90"/>
      <c r="C7" s="75">
        <v>115000</v>
      </c>
      <c r="D7" s="75">
        <v>115000</v>
      </c>
      <c r="F7" s="75">
        <v>115000</v>
      </c>
    </row>
    <row r="8" spans="1:7" s="2" customFormat="1" ht="12" customHeight="1" thickBot="1" x14ac:dyDescent="0.25"/>
    <row r="9" spans="1:7" s="3" customFormat="1" ht="12" customHeight="1" thickBot="1" x14ac:dyDescent="0.3">
      <c r="A9" s="104" t="s">
        <v>5</v>
      </c>
      <c r="B9" s="49"/>
      <c r="C9" s="87">
        <v>0</v>
      </c>
      <c r="D9" s="87">
        <v>0</v>
      </c>
      <c r="E9" s="49"/>
      <c r="F9" s="87">
        <v>0</v>
      </c>
      <c r="G9" s="58"/>
    </row>
    <row r="10" spans="1:7" x14ac:dyDescent="0.25">
      <c r="C10" s="3"/>
      <c r="D10" s="3"/>
      <c r="E10" s="3"/>
      <c r="F10" s="3"/>
    </row>
    <row r="11" spans="1:7" x14ac:dyDescent="0.25">
      <c r="C11" s="3"/>
      <c r="D11" s="3"/>
      <c r="E11" s="3"/>
      <c r="F11" s="3"/>
    </row>
    <row r="12" spans="1:7" x14ac:dyDescent="0.25">
      <c r="A12" s="10"/>
      <c r="B12" s="23"/>
      <c r="C12" s="11"/>
      <c r="D12" s="11"/>
      <c r="E12" s="3"/>
      <c r="F12" s="11"/>
    </row>
  </sheetData>
  <sheetProtection formatCells="0" insertRows="0" selectLockedCells="1"/>
  <protectedRanges>
    <protectedRange password="CA89" sqref="A4:G5 E6 G6:G7 A8:G12 A6:B7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D6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F6" name="Range1_2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7:F7" name="Range1_3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11" stopIfTrue="1">
      <formula>CELL("protect",A1)=1</formula>
    </cfRule>
    <cfRule type="expression" dxfId="60" priority="12">
      <formula>CELL("protect",A1)=1</formula>
    </cfRule>
  </conditionalFormatting>
  <conditionalFormatting sqref="C12:F12">
    <cfRule type="cellIs" dxfId="59" priority="9" operator="lessThan">
      <formula>0</formula>
    </cfRule>
    <cfRule type="cellIs" dxfId="58" priority="10" operator="greaterThan">
      <formula>0</formula>
    </cfRule>
  </conditionalFormatting>
  <conditionalFormatting sqref="A1:B3 G1:G3">
    <cfRule type="expression" priority="3" stopIfTrue="1">
      <formula>CELL("protect",A1)=1</formula>
    </cfRule>
    <cfRule type="expression" dxfId="57" priority="4">
      <formula>CELL("protect",A1)=1</formula>
    </cfRule>
  </conditionalFormatting>
  <conditionalFormatting sqref="C1:F1 C2:E2 C3:F3">
    <cfRule type="expression" priority="1" stopIfTrue="1">
      <formula>CELL("protect",C1)=1</formula>
    </cfRule>
    <cfRule type="expression" dxfId="56" priority="2">
      <formula>CELL("protect",C1)=1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28"/>
      <c r="B1" s="29"/>
      <c r="C1" s="14"/>
      <c r="D1" s="14"/>
      <c r="E1" s="14"/>
      <c r="F1" s="30" t="s">
        <v>84</v>
      </c>
      <c r="G1" s="31"/>
    </row>
    <row r="2" spans="1:7" ht="12" customHeight="1" x14ac:dyDescent="0.25">
      <c r="A2" s="32"/>
      <c r="B2" s="33"/>
      <c r="C2" s="17" t="s">
        <v>78</v>
      </c>
      <c r="D2" s="17" t="s">
        <v>81</v>
      </c>
      <c r="E2" s="17"/>
      <c r="F2" s="34" t="s">
        <v>3</v>
      </c>
      <c r="G2" s="35"/>
    </row>
    <row r="3" spans="1:7" ht="12" customHeight="1" thickBot="1" x14ac:dyDescent="0.3">
      <c r="A3" s="36"/>
      <c r="B3" s="37"/>
      <c r="C3" s="20" t="s">
        <v>0</v>
      </c>
      <c r="D3" s="20" t="s">
        <v>1</v>
      </c>
      <c r="E3" s="20"/>
      <c r="F3" s="20" t="s">
        <v>4</v>
      </c>
      <c r="G3" s="38"/>
    </row>
    <row r="4" spans="1:7" ht="12" customHeight="1" x14ac:dyDescent="0.25"/>
    <row r="5" spans="1:7" ht="12" customHeight="1" x14ac:dyDescent="0.25">
      <c r="A5" s="39" t="s">
        <v>23</v>
      </c>
      <c r="B5" s="39"/>
      <c r="C5" s="74">
        <v>0</v>
      </c>
      <c r="D5" s="74">
        <v>500000</v>
      </c>
      <c r="E5" s="76"/>
      <c r="F5" s="74">
        <v>500000</v>
      </c>
    </row>
    <row r="6" spans="1:7" s="2" customFormat="1" ht="13.5" customHeight="1" x14ac:dyDescent="0.25">
      <c r="A6" s="64" t="s">
        <v>24</v>
      </c>
      <c r="B6" s="64"/>
      <c r="C6" s="72">
        <v>35271</v>
      </c>
      <c r="D6" s="72">
        <v>1000000</v>
      </c>
      <c r="E6" s="94"/>
      <c r="F6" s="72">
        <v>1000000</v>
      </c>
    </row>
    <row r="7" spans="1:7" ht="12" customHeight="1" x14ac:dyDescent="0.25">
      <c r="A7" s="52" t="s">
        <v>21</v>
      </c>
      <c r="B7" s="52"/>
      <c r="C7" s="80">
        <f>SUM(C5:C6)</f>
        <v>35271</v>
      </c>
      <c r="D7" s="80">
        <f>SUM(D5:D6)</f>
        <v>1500000</v>
      </c>
      <c r="E7" s="52"/>
      <c r="F7" s="80">
        <f>SUM(F5:F6)</f>
        <v>1500000</v>
      </c>
    </row>
    <row r="8" spans="1:7" ht="12" customHeight="1" x14ac:dyDescent="0.25">
      <c r="A8" s="62" t="s">
        <v>7</v>
      </c>
      <c r="B8" s="65"/>
      <c r="C8" s="77">
        <v>0</v>
      </c>
      <c r="D8" s="77">
        <v>500000</v>
      </c>
      <c r="E8" s="77"/>
      <c r="F8" s="77">
        <v>500000</v>
      </c>
      <c r="G8" s="26"/>
    </row>
    <row r="9" spans="1:7" ht="12" customHeight="1" x14ac:dyDescent="0.25">
      <c r="A9" s="41" t="s">
        <v>61</v>
      </c>
      <c r="B9" s="53"/>
      <c r="C9" s="76">
        <v>35271</v>
      </c>
      <c r="D9" s="76">
        <v>1000000</v>
      </c>
      <c r="E9" s="39"/>
      <c r="F9" s="76">
        <v>1000000</v>
      </c>
    </row>
    <row r="10" spans="1:7" ht="12" customHeight="1" thickBot="1" x14ac:dyDescent="0.3">
      <c r="C10" s="3"/>
      <c r="D10" s="3"/>
      <c r="E10" s="3"/>
      <c r="F10" s="3"/>
    </row>
    <row r="11" spans="1:7" s="2" customFormat="1" ht="12" customHeight="1" thickBot="1" x14ac:dyDescent="0.25">
      <c r="A11" s="51" t="s">
        <v>5</v>
      </c>
      <c r="B11" s="107"/>
      <c r="C11" s="56">
        <v>0</v>
      </c>
      <c r="D11" s="56">
        <v>0</v>
      </c>
      <c r="E11" s="56"/>
      <c r="F11" s="56">
        <v>0</v>
      </c>
      <c r="G11" s="57"/>
    </row>
    <row r="12" spans="1:7" x14ac:dyDescent="0.25">
      <c r="C12" s="3"/>
      <c r="D12" s="3"/>
      <c r="E12" s="3"/>
      <c r="F12" s="3"/>
    </row>
    <row r="13" spans="1:7" x14ac:dyDescent="0.25">
      <c r="C13" s="3"/>
      <c r="D13" s="3"/>
      <c r="E13" s="3"/>
      <c r="F13" s="3"/>
    </row>
    <row r="14" spans="1:7" x14ac:dyDescent="0.25">
      <c r="A14" s="10"/>
      <c r="B14" s="23"/>
      <c r="C14" s="11"/>
      <c r="D14" s="11"/>
      <c r="E14" s="11"/>
      <c r="F14" s="11"/>
    </row>
  </sheetData>
  <sheetProtection formatCells="0" insertRows="0" selectLockedCells="1"/>
  <protectedRanges>
    <protectedRange password="CA89" sqref="A4:G4 A5:B6 A7:G15 G5:G6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5:F5" name="Range1_3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F6" name="Range1_7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11" stopIfTrue="1">
      <formula>CELL("protect",A1)=1</formula>
    </cfRule>
    <cfRule type="expression" dxfId="55" priority="12">
      <formula>CELL("protect",A1)=1</formula>
    </cfRule>
  </conditionalFormatting>
  <conditionalFormatting sqref="C14:F14">
    <cfRule type="cellIs" dxfId="54" priority="9" operator="lessThan">
      <formula>0</formula>
    </cfRule>
    <cfRule type="cellIs" dxfId="53" priority="10" operator="greaterThan">
      <formula>0</formula>
    </cfRule>
  </conditionalFormatting>
  <conditionalFormatting sqref="A1:B3 G1:G3">
    <cfRule type="expression" priority="3" stopIfTrue="1">
      <formula>CELL("protect",A1)=1</formula>
    </cfRule>
    <cfRule type="expression" dxfId="52" priority="4">
      <formula>CELL("protect",A1)=1</formula>
    </cfRule>
  </conditionalFormatting>
  <conditionalFormatting sqref="C1:F1 C2:E2 C3:F3">
    <cfRule type="expression" priority="1" stopIfTrue="1">
      <formula>CELL("protect",C1)=1</formula>
    </cfRule>
    <cfRule type="expression" dxfId="51" priority="2">
      <formula>CELL("protect",C1)=1</formula>
    </cfRule>
  </conditionalFormatting>
  <pageMargins left="0.7" right="0.7" top="0.75" bottom="0.75" header="0.3" footer="0.3"/>
  <pageSetup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28"/>
      <c r="B1" s="29"/>
      <c r="C1" s="14"/>
      <c r="D1" s="14"/>
      <c r="E1" s="14"/>
      <c r="F1" s="30" t="s">
        <v>84</v>
      </c>
      <c r="G1" s="31"/>
    </row>
    <row r="2" spans="1:7" ht="12" customHeight="1" x14ac:dyDescent="0.25">
      <c r="A2" s="32"/>
      <c r="B2" s="33"/>
      <c r="C2" s="17" t="s">
        <v>78</v>
      </c>
      <c r="D2" s="17" t="s">
        <v>81</v>
      </c>
      <c r="E2" s="17"/>
      <c r="F2" s="34" t="s">
        <v>3</v>
      </c>
      <c r="G2" s="35"/>
    </row>
    <row r="3" spans="1:7" ht="12" customHeight="1" thickBot="1" x14ac:dyDescent="0.3">
      <c r="A3" s="36"/>
      <c r="B3" s="37"/>
      <c r="C3" s="20" t="s">
        <v>0</v>
      </c>
      <c r="D3" s="20" t="s">
        <v>1</v>
      </c>
      <c r="E3" s="20"/>
      <c r="F3" s="20" t="s">
        <v>4</v>
      </c>
      <c r="G3" s="38"/>
    </row>
    <row r="4" spans="1:7" ht="12" customHeight="1" x14ac:dyDescent="0.25"/>
    <row r="5" spans="1:7" ht="12" customHeight="1" x14ac:dyDescent="0.25">
      <c r="A5" s="39" t="s">
        <v>25</v>
      </c>
      <c r="B5" s="42"/>
      <c r="C5" s="55"/>
      <c r="D5" s="55"/>
      <c r="E5" s="55"/>
      <c r="F5" s="55"/>
    </row>
    <row r="6" spans="1:7" ht="12" customHeight="1" x14ac:dyDescent="0.25">
      <c r="A6" s="5" t="s">
        <v>26</v>
      </c>
      <c r="C6" s="84">
        <v>382681</v>
      </c>
      <c r="D6" s="84">
        <f>696434+2000000</f>
        <v>2696434</v>
      </c>
      <c r="E6" s="2"/>
      <c r="F6" s="84">
        <v>570432</v>
      </c>
    </row>
    <row r="7" spans="1:7" ht="12" customHeight="1" x14ac:dyDescent="0.25">
      <c r="A7" s="41" t="s">
        <v>27</v>
      </c>
      <c r="B7" s="42"/>
      <c r="C7" s="76">
        <v>23414366</v>
      </c>
      <c r="D7" s="76">
        <v>27576666</v>
      </c>
      <c r="E7" s="76"/>
      <c r="F7" s="76">
        <v>27576666</v>
      </c>
    </row>
    <row r="8" spans="1:7" ht="12" customHeight="1" x14ac:dyDescent="0.25">
      <c r="A8" s="5" t="s">
        <v>28</v>
      </c>
      <c r="C8" s="75">
        <v>64439920</v>
      </c>
      <c r="D8" s="75">
        <v>75421052</v>
      </c>
      <c r="E8" s="75"/>
      <c r="F8" s="75">
        <v>75421052</v>
      </c>
    </row>
    <row r="9" spans="1:7" ht="12" customHeight="1" x14ac:dyDescent="0.25">
      <c r="A9" s="41" t="s">
        <v>29</v>
      </c>
      <c r="B9" s="42"/>
      <c r="C9" s="76">
        <f>52743927+1000000</f>
        <v>53743927</v>
      </c>
      <c r="D9" s="76">
        <v>60313326</v>
      </c>
      <c r="E9" s="76"/>
      <c r="F9" s="76">
        <v>60313326</v>
      </c>
    </row>
    <row r="10" spans="1:7" ht="12" customHeight="1" x14ac:dyDescent="0.25">
      <c r="A10" s="5" t="s">
        <v>72</v>
      </c>
      <c r="C10" s="75">
        <v>4559000</v>
      </c>
      <c r="D10" s="75">
        <v>4700000</v>
      </c>
      <c r="E10" s="75"/>
      <c r="F10" s="75">
        <v>4700000</v>
      </c>
    </row>
    <row r="11" spans="1:7" ht="12" customHeight="1" x14ac:dyDescent="0.25">
      <c r="A11" s="41" t="s">
        <v>30</v>
      </c>
      <c r="B11" s="42"/>
      <c r="C11" s="76">
        <v>1000</v>
      </c>
      <c r="D11" s="76">
        <v>100000</v>
      </c>
      <c r="E11" s="76"/>
      <c r="F11" s="76">
        <v>100000</v>
      </c>
    </row>
    <row r="12" spans="1:7" ht="12" customHeight="1" x14ac:dyDescent="0.25">
      <c r="A12" s="62" t="s">
        <v>31</v>
      </c>
      <c r="B12" s="66"/>
      <c r="C12" s="77">
        <v>91818</v>
      </c>
      <c r="D12" s="77">
        <v>160500</v>
      </c>
      <c r="E12" s="77"/>
      <c r="F12" s="77">
        <v>160500</v>
      </c>
    </row>
    <row r="13" spans="1:7" ht="12" customHeight="1" x14ac:dyDescent="0.25">
      <c r="A13" s="41" t="s">
        <v>32</v>
      </c>
      <c r="B13" s="42"/>
      <c r="C13" s="76">
        <v>256568</v>
      </c>
      <c r="D13" s="76">
        <v>325000</v>
      </c>
      <c r="E13" s="76"/>
      <c r="F13" s="76">
        <v>325000</v>
      </c>
    </row>
    <row r="14" spans="1:7" ht="12" customHeight="1" x14ac:dyDescent="0.25">
      <c r="A14" s="62" t="s">
        <v>33</v>
      </c>
      <c r="B14" s="66"/>
      <c r="C14" s="77">
        <v>29133</v>
      </c>
      <c r="D14" s="77">
        <v>36964</v>
      </c>
      <c r="E14" s="77"/>
      <c r="F14" s="77">
        <v>36964</v>
      </c>
    </row>
    <row r="15" spans="1:7" ht="12" customHeight="1" x14ac:dyDescent="0.25">
      <c r="A15" s="41" t="s">
        <v>82</v>
      </c>
      <c r="B15" s="42"/>
      <c r="C15" s="76">
        <v>0</v>
      </c>
      <c r="D15" s="76">
        <v>7000000</v>
      </c>
      <c r="E15" s="76"/>
      <c r="F15" s="76">
        <v>7000000</v>
      </c>
    </row>
    <row r="16" spans="1:7" s="2" customFormat="1" ht="13.5" customHeight="1" x14ac:dyDescent="0.25">
      <c r="A16" s="64" t="s">
        <v>73</v>
      </c>
      <c r="B16" s="64"/>
      <c r="C16" s="72">
        <v>48349311</v>
      </c>
      <c r="D16" s="72">
        <v>132305210</v>
      </c>
      <c r="E16" s="94"/>
      <c r="F16" s="72">
        <v>640001</v>
      </c>
    </row>
    <row r="17" spans="1:7" ht="12" customHeight="1" x14ac:dyDescent="0.25">
      <c r="A17" s="52" t="s">
        <v>21</v>
      </c>
      <c r="B17" s="52"/>
      <c r="C17" s="80">
        <f>SUM(C6:C16)</f>
        <v>195267724</v>
      </c>
      <c r="D17" s="80">
        <f>SUM(D6:D16)</f>
        <v>310635152</v>
      </c>
      <c r="E17" s="52"/>
      <c r="F17" s="80">
        <f>SUM(F6:F16)</f>
        <v>176843941</v>
      </c>
    </row>
    <row r="18" spans="1:7" ht="12" customHeight="1" x14ac:dyDescent="0.25">
      <c r="A18" s="5" t="s">
        <v>6</v>
      </c>
      <c r="C18" s="75">
        <v>102528581</v>
      </c>
      <c r="D18" s="75">
        <v>116603827</v>
      </c>
      <c r="E18" s="75"/>
      <c r="F18" s="75">
        <v>116477825</v>
      </c>
    </row>
    <row r="19" spans="1:7" ht="12" customHeight="1" x14ac:dyDescent="0.25">
      <c r="A19" s="41" t="s">
        <v>7</v>
      </c>
      <c r="B19" s="42"/>
      <c r="C19" s="76">
        <v>0</v>
      </c>
      <c r="D19" s="76">
        <v>2000000</v>
      </c>
      <c r="E19" s="76"/>
      <c r="F19" s="76">
        <v>0</v>
      </c>
    </row>
    <row r="20" spans="1:7" ht="12" customHeight="1" x14ac:dyDescent="0.25">
      <c r="A20" s="5" t="s">
        <v>8</v>
      </c>
      <c r="C20" s="75">
        <v>92739143</v>
      </c>
      <c r="D20" s="75">
        <v>192031325</v>
      </c>
      <c r="E20" s="75"/>
      <c r="F20" s="75">
        <v>60366116</v>
      </c>
    </row>
    <row r="21" spans="1:7" ht="12" customHeight="1" thickBot="1" x14ac:dyDescent="0.3">
      <c r="A21" s="66"/>
      <c r="B21" s="66"/>
      <c r="C21" s="63"/>
      <c r="D21" s="63"/>
      <c r="E21" s="63"/>
      <c r="F21" s="63"/>
    </row>
    <row r="22" spans="1:7" s="3" customFormat="1" ht="12" customHeight="1" thickBot="1" x14ac:dyDescent="0.3">
      <c r="A22" s="104" t="s">
        <v>5</v>
      </c>
      <c r="B22" s="49"/>
      <c r="C22" s="87">
        <f>6.69+11.65</f>
        <v>18.34</v>
      </c>
      <c r="D22" s="87">
        <f>10.85+15.8</f>
        <v>26.65</v>
      </c>
      <c r="E22" s="87"/>
      <c r="F22" s="87">
        <v>10.85</v>
      </c>
      <c r="G22" s="58"/>
    </row>
    <row r="23" spans="1:7" x14ac:dyDescent="0.25">
      <c r="C23" s="3"/>
      <c r="D23" s="3"/>
      <c r="E23" s="3"/>
      <c r="F23" s="3"/>
    </row>
    <row r="24" spans="1:7" x14ac:dyDescent="0.25">
      <c r="C24" s="3"/>
      <c r="D24" s="3"/>
      <c r="E24" s="3"/>
      <c r="F24" s="3"/>
    </row>
    <row r="25" spans="1:7" x14ac:dyDescent="0.25">
      <c r="A25" s="10"/>
      <c r="B25" s="23"/>
      <c r="C25" s="11"/>
      <c r="D25" s="11"/>
      <c r="E25" s="3"/>
      <c r="F25" s="11"/>
    </row>
  </sheetData>
  <sheetProtection formatCells="0" insertRows="0" selectLockedCells="1"/>
  <protectedRanges>
    <protectedRange password="CA89" sqref="A4:G5 E6 G22:G26 A17:F27 G6:G20 A6:B16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D6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F6" name="Range1_2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7:F15" name="Range1_3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16:F16" name="Range1_7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23:XFD1048576 A21:F22 H21:XFD22 G22 A18:XFD20 A4:XFD15">
    <cfRule type="expression" priority="19" stopIfTrue="1">
      <formula>CELL("protect",A1)=1</formula>
    </cfRule>
    <cfRule type="expression" dxfId="50" priority="20">
      <formula>CELL("protect",A1)=1</formula>
    </cfRule>
  </conditionalFormatting>
  <conditionalFormatting sqref="C25:F25">
    <cfRule type="cellIs" dxfId="49" priority="17" operator="lessThan">
      <formula>0</formula>
    </cfRule>
    <cfRule type="cellIs" dxfId="48" priority="18" operator="greaterThan">
      <formula>0</formula>
    </cfRule>
  </conditionalFormatting>
  <conditionalFormatting sqref="A1:B3 G1:G3">
    <cfRule type="expression" priority="11" stopIfTrue="1">
      <formula>CELL("protect",A1)=1</formula>
    </cfRule>
    <cfRule type="expression" dxfId="47" priority="12">
      <formula>CELL("protect",A1)=1</formula>
    </cfRule>
  </conditionalFormatting>
  <conditionalFormatting sqref="C1:F1 C2:E2 C3:F3">
    <cfRule type="expression" priority="9" stopIfTrue="1">
      <formula>CELL("protect",C1)=1</formula>
    </cfRule>
    <cfRule type="expression" dxfId="46" priority="10">
      <formula>CELL("protect",C1)=1</formula>
    </cfRule>
  </conditionalFormatting>
  <conditionalFormatting sqref="A16:XFD16">
    <cfRule type="expression" priority="3" stopIfTrue="1">
      <formula>CELL("protect",A16)=1</formula>
    </cfRule>
    <cfRule type="expression" dxfId="45" priority="4">
      <formula>CELL("protect",A16)=1</formula>
    </cfRule>
  </conditionalFormatting>
  <conditionalFormatting sqref="A17:XFD17">
    <cfRule type="expression" priority="1" stopIfTrue="1">
      <formula>CELL("protect",A17)=1</formula>
    </cfRule>
    <cfRule type="expression" dxfId="44" priority="2">
      <formula>CELL("protect",A17)=1</formula>
    </cfRule>
  </conditionalFormatting>
  <pageMargins left="0.7" right="0.7" top="0.75" bottom="0.75" header="0.3" footer="0.3"/>
  <pageSetup scale="80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zoomScaleNormal="100" workbookViewId="0">
      <selection activeCell="A18" sqref="A18:XFD22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28"/>
      <c r="B1" s="29"/>
      <c r="C1" s="14"/>
      <c r="D1" s="14"/>
      <c r="E1" s="14"/>
      <c r="F1" s="30" t="s">
        <v>84</v>
      </c>
      <c r="G1" s="31"/>
    </row>
    <row r="2" spans="1:7" ht="12" customHeight="1" x14ac:dyDescent="0.25">
      <c r="A2" s="32"/>
      <c r="B2" s="33"/>
      <c r="C2" s="17" t="s">
        <v>78</v>
      </c>
      <c r="D2" s="17" t="s">
        <v>81</v>
      </c>
      <c r="E2" s="17"/>
      <c r="F2" s="34" t="s">
        <v>3</v>
      </c>
      <c r="G2" s="35"/>
    </row>
    <row r="3" spans="1:7" ht="13.5" customHeight="1" thickBot="1" x14ac:dyDescent="0.3">
      <c r="A3" s="36"/>
      <c r="B3" s="37"/>
      <c r="C3" s="20" t="s">
        <v>0</v>
      </c>
      <c r="D3" s="20" t="s">
        <v>1</v>
      </c>
      <c r="E3" s="20"/>
      <c r="F3" s="20" t="s">
        <v>4</v>
      </c>
      <c r="G3" s="38"/>
    </row>
    <row r="4" spans="1:7" ht="12" customHeight="1" x14ac:dyDescent="0.25"/>
    <row r="5" spans="1:7" s="24" customFormat="1" ht="12" customHeight="1" x14ac:dyDescent="0.2">
      <c r="A5" s="39" t="s">
        <v>67</v>
      </c>
      <c r="B5" s="59"/>
      <c r="C5" s="74">
        <v>919000</v>
      </c>
      <c r="D5" s="74">
        <v>1772927</v>
      </c>
      <c r="E5" s="76"/>
      <c r="F5" s="74">
        <v>4418149</v>
      </c>
    </row>
    <row r="6" spans="1:7" ht="12" hidden="1" customHeight="1" x14ac:dyDescent="0.25">
      <c r="A6" s="64" t="s">
        <v>66</v>
      </c>
      <c r="B6" s="64"/>
      <c r="C6" s="96"/>
      <c r="D6" s="96"/>
      <c r="E6" s="96"/>
      <c r="F6" s="96"/>
      <c r="G6" s="2"/>
    </row>
    <row r="7" spans="1:7" s="24" customFormat="1" ht="12" hidden="1" customHeight="1" x14ac:dyDescent="0.2">
      <c r="A7" s="39" t="s">
        <v>68</v>
      </c>
      <c r="B7" s="59"/>
      <c r="C7" s="76"/>
      <c r="D7" s="76"/>
      <c r="E7" s="39"/>
      <c r="F7" s="76"/>
    </row>
    <row r="8" spans="1:7" ht="12" customHeight="1" x14ac:dyDescent="0.25">
      <c r="A8" s="64" t="s">
        <v>69</v>
      </c>
      <c r="B8" s="64"/>
      <c r="C8" s="77">
        <v>13049902</v>
      </c>
      <c r="D8" s="77">
        <v>21091422</v>
      </c>
      <c r="E8" s="77"/>
      <c r="F8" s="77">
        <v>22597898</v>
      </c>
      <c r="G8" s="2"/>
    </row>
    <row r="9" spans="1:7" s="24" customFormat="1" ht="12" customHeight="1" x14ac:dyDescent="0.2">
      <c r="A9" s="39" t="s">
        <v>70</v>
      </c>
      <c r="B9" s="59"/>
      <c r="C9" s="76">
        <v>194000</v>
      </c>
      <c r="D9" s="76">
        <v>220000</v>
      </c>
      <c r="E9" s="39"/>
      <c r="F9" s="76">
        <v>200000</v>
      </c>
    </row>
    <row r="10" spans="1:7" ht="13.5" customHeight="1" x14ac:dyDescent="0.25">
      <c r="A10" s="64" t="s">
        <v>65</v>
      </c>
      <c r="B10" s="64"/>
      <c r="C10" s="73">
        <f>31813344+485000+192500</f>
        <v>32490844</v>
      </c>
      <c r="D10" s="73">
        <f>86470165+11000000+750000+200000+1000000+41835</f>
        <v>99462000</v>
      </c>
      <c r="E10" s="77"/>
      <c r="F10" s="73">
        <f>81750345+500000+200000</f>
        <v>82450345</v>
      </c>
      <c r="G10" s="2"/>
    </row>
    <row r="11" spans="1:7" ht="12" customHeight="1" x14ac:dyDescent="0.25">
      <c r="A11" s="52" t="s">
        <v>21</v>
      </c>
      <c r="B11" s="52"/>
      <c r="C11" s="80">
        <f>SUM(C5:C10)</f>
        <v>46653746</v>
      </c>
      <c r="D11" s="80">
        <f>SUM(D5:D10)</f>
        <v>122546349</v>
      </c>
      <c r="E11" s="52"/>
      <c r="F11" s="80">
        <f>SUM(F5:F10)</f>
        <v>109666392</v>
      </c>
      <c r="G11" s="2"/>
    </row>
    <row r="12" spans="1:7" ht="12" customHeight="1" x14ac:dyDescent="0.25">
      <c r="A12" s="62" t="s">
        <v>6</v>
      </c>
      <c r="B12" s="65"/>
      <c r="C12" s="77">
        <v>968458</v>
      </c>
      <c r="D12" s="77">
        <v>14576427</v>
      </c>
      <c r="E12" s="77"/>
      <c r="F12" s="77">
        <v>8207353</v>
      </c>
    </row>
    <row r="13" spans="1:7" ht="12" customHeight="1" x14ac:dyDescent="0.25">
      <c r="A13" s="41" t="s">
        <v>7</v>
      </c>
      <c r="B13" s="53"/>
      <c r="C13" s="76">
        <v>44942768</v>
      </c>
      <c r="D13" s="76">
        <v>106969922</v>
      </c>
      <c r="E13" s="76"/>
      <c r="F13" s="76">
        <v>100459039</v>
      </c>
    </row>
    <row r="14" spans="1:7" ht="12" customHeight="1" x14ac:dyDescent="0.25">
      <c r="A14" s="62" t="s">
        <v>8</v>
      </c>
      <c r="B14" s="65"/>
      <c r="C14" s="77">
        <v>742520</v>
      </c>
      <c r="D14" s="77">
        <v>1000000</v>
      </c>
      <c r="E14" s="77"/>
      <c r="F14" s="77">
        <v>1000000</v>
      </c>
    </row>
    <row r="15" spans="1:7" ht="12" customHeight="1" thickBot="1" x14ac:dyDescent="0.3">
      <c r="C15" s="3"/>
      <c r="D15" s="3"/>
      <c r="E15" s="3"/>
      <c r="F15" s="3"/>
    </row>
    <row r="16" spans="1:7" s="3" customFormat="1" ht="12" customHeight="1" thickBot="1" x14ac:dyDescent="0.3">
      <c r="A16" s="104" t="s">
        <v>5</v>
      </c>
      <c r="B16" s="49"/>
      <c r="C16" s="87">
        <f>17.82+246.98</f>
        <v>264.8</v>
      </c>
      <c r="D16" s="87">
        <f>21.93+321.99</f>
        <v>343.92</v>
      </c>
      <c r="E16" s="87"/>
      <c r="F16" s="87">
        <f>26.93+319.14+2.25</f>
        <v>348.32</v>
      </c>
      <c r="G16" s="58"/>
    </row>
    <row r="19" spans="1:6" x14ac:dyDescent="0.25">
      <c r="A19" s="10"/>
      <c r="B19" s="23"/>
      <c r="C19" s="11"/>
      <c r="D19" s="11"/>
      <c r="F19" s="11"/>
    </row>
    <row r="28" spans="1:6" x14ac:dyDescent="0.25">
      <c r="F28" s="91"/>
    </row>
  </sheetData>
  <sheetProtection formatCells="0" insertRows="0" selectLockedCells="1"/>
  <protectedRanges>
    <protectedRange password="CA89" sqref="A4:G4 A17:G20 G5:G8 G16 A11:G15 A16:B16" name="Range1" securityDescriptor="O:WDG:WDD:(A;;CC;;;S-1-5-21-3219648850-738124763-203175933-17295)(A;;CC;;;S-1-5-21-3219648850-738124763-203175933-17298)(A;;CC;;;S-1-5-21-3219648850-738124763-203175933-17299)"/>
    <protectedRange password="CA89" sqref="G9:G10" name="Range1_1" securityDescriptor="O:WDG:WDD:(A;;CC;;;S-1-5-21-3219648850-738124763-203175933-17295)(A;;CC;;;S-1-5-21-3219648850-738124763-203175933-17298)(A;;CC;;;S-1-5-21-3219648850-738124763-203175933-17299)"/>
    <protectedRange password="CA89" sqref="A5:B8" name="Range1_2" securityDescriptor="O:WDG:WDD:(A;;CC;;;S-1-5-21-3219648850-738124763-203175933-17295)(A;;CC;;;S-1-5-21-3219648850-738124763-203175933-17298)(A;;CC;;;S-1-5-21-3219648850-738124763-203175933-17299)"/>
    <protectedRange password="CA89" sqref="A9:B10" name="Range1_1_1" securityDescriptor="O:WDG:WDD:(A;;CC;;;S-1-5-21-3219648850-738124763-203175933-17295)(A;;CC;;;S-1-5-21-3219648850-738124763-203175933-17298)(A;;CC;;;S-1-5-21-3219648850-738124763-203175933-17299)"/>
    <protectedRange password="CA89" sqref="C5:F10" name="Range1_3" securityDescriptor="O:WDG:WDD:(A;;CC;;;S-1-5-21-3219648850-738124763-203175933-17295)(A;;CC;;;S-1-5-21-3219648850-738124763-203175933-17298)(A;;CC;;;S-1-5-21-3219648850-738124763-203175933-17299)"/>
    <protectedRange password="CA89" sqref="C16:F16" name="Range1_4" securityDescriptor="O:WDG:WDD:(A;;CC;;;S-1-5-21-3219648850-738124763-203175933-17295)(A;;CC;;;S-1-5-21-3219648850-738124763-203175933-17298)(A;;CC;;;S-1-5-21-3219648850-738124763-203175933-17299)"/>
  </protectedRanges>
  <conditionalFormatting sqref="A4:XFD4 A11:XFD1048576 H1:XFD3">
    <cfRule type="expression" priority="31" stopIfTrue="1">
      <formula>CELL("protect",A1)=1</formula>
    </cfRule>
    <cfRule type="expression" dxfId="43" priority="32">
      <formula>CELL("protect",A1)=1</formula>
    </cfRule>
  </conditionalFormatting>
  <conditionalFormatting sqref="C19:F19">
    <cfRule type="cellIs" dxfId="42" priority="29" operator="lessThan">
      <formula>0</formula>
    </cfRule>
    <cfRule type="cellIs" dxfId="41" priority="30" operator="greaterThan">
      <formula>0</formula>
    </cfRule>
  </conditionalFormatting>
  <conditionalFormatting sqref="A9:XFD10">
    <cfRule type="expression" priority="11" stopIfTrue="1">
      <formula>CELL("protect",A9)=1</formula>
    </cfRule>
    <cfRule type="expression" dxfId="40" priority="12">
      <formula>CELL("protect",A9)=1</formula>
    </cfRule>
  </conditionalFormatting>
  <conditionalFormatting sqref="A6:XFD8 A5:B5 G5:XFD5">
    <cfRule type="expression" priority="9" stopIfTrue="1">
      <formula>CELL("protect",A5)=1</formula>
    </cfRule>
    <cfRule type="expression" dxfId="39" priority="10">
      <formula>CELL("protect",A5)=1</formula>
    </cfRule>
  </conditionalFormatting>
  <conditionalFormatting sqref="A1:B3 G1:G3">
    <cfRule type="expression" priority="5" stopIfTrue="1">
      <formula>CELL("protect",A1)=1</formula>
    </cfRule>
    <cfRule type="expression" dxfId="38" priority="6">
      <formula>CELL("protect",A1)=1</formula>
    </cfRule>
  </conditionalFormatting>
  <conditionalFormatting sqref="C1:F1 C2:E2 C3:F3">
    <cfRule type="expression" priority="3" stopIfTrue="1">
      <formula>CELL("protect",C1)=1</formula>
    </cfRule>
    <cfRule type="expression" dxfId="37" priority="4">
      <formula>CELL("protect",C1)=1</formula>
    </cfRule>
  </conditionalFormatting>
  <conditionalFormatting sqref="C5:F5">
    <cfRule type="expression" priority="1" stopIfTrue="1">
      <formula>CELL("protect",C5)=1</formula>
    </cfRule>
    <cfRule type="expression" dxfId="36" priority="2">
      <formula>CELL("protect",C5)=1</formula>
    </cfRule>
  </conditionalFormatting>
  <pageMargins left="0.7" right="0.7" top="0.75" bottom="0.75" header="0.3" footer="0.3"/>
  <pageSetup scale="80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zoomScaleNormal="100" zoomScaleSheetLayoutView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28"/>
      <c r="B1" s="29"/>
      <c r="C1" s="14"/>
      <c r="D1" s="14"/>
      <c r="E1" s="14"/>
      <c r="F1" s="30" t="s">
        <v>84</v>
      </c>
      <c r="G1" s="31"/>
    </row>
    <row r="2" spans="1:7" ht="12" customHeight="1" x14ac:dyDescent="0.25">
      <c r="A2" s="32"/>
      <c r="B2" s="33"/>
      <c r="C2" s="17" t="s">
        <v>78</v>
      </c>
      <c r="D2" s="17" t="s">
        <v>81</v>
      </c>
      <c r="E2" s="17"/>
      <c r="F2" s="34" t="s">
        <v>3</v>
      </c>
      <c r="G2" s="35"/>
    </row>
    <row r="3" spans="1:7" ht="12" customHeight="1" thickBot="1" x14ac:dyDescent="0.3">
      <c r="A3" s="36"/>
      <c r="B3" s="37"/>
      <c r="C3" s="20" t="s">
        <v>0</v>
      </c>
      <c r="D3" s="20" t="s">
        <v>1</v>
      </c>
      <c r="E3" s="20"/>
      <c r="F3" s="20" t="s">
        <v>4</v>
      </c>
      <c r="G3" s="38"/>
    </row>
    <row r="4" spans="1:7" ht="12" customHeight="1" x14ac:dyDescent="0.25"/>
    <row r="5" spans="1:7" ht="12" customHeight="1" x14ac:dyDescent="0.25">
      <c r="A5" s="39" t="s">
        <v>79</v>
      </c>
      <c r="B5" s="39"/>
      <c r="C5" s="74">
        <v>7528779</v>
      </c>
      <c r="D5" s="74">
        <v>8450000</v>
      </c>
      <c r="E5" s="60"/>
      <c r="F5" s="93">
        <v>0</v>
      </c>
    </row>
    <row r="6" spans="1:7" s="66" customFormat="1" ht="13.5" customHeight="1" x14ac:dyDescent="0.25">
      <c r="A6" s="64" t="s">
        <v>71</v>
      </c>
      <c r="B6" s="64"/>
      <c r="C6" s="73">
        <v>242500</v>
      </c>
      <c r="D6" s="73">
        <v>250000</v>
      </c>
      <c r="E6" s="95"/>
      <c r="F6" s="73">
        <v>250000</v>
      </c>
    </row>
    <row r="7" spans="1:7" ht="12" customHeight="1" x14ac:dyDescent="0.25">
      <c r="A7" s="52" t="s">
        <v>21</v>
      </c>
      <c r="B7" s="52"/>
      <c r="C7" s="81">
        <f>SUM(C5:C6)</f>
        <v>7771279</v>
      </c>
      <c r="D7" s="81">
        <f>SUM(D5:D6)</f>
        <v>8700000</v>
      </c>
      <c r="E7" s="52"/>
      <c r="F7" s="81">
        <f>SUM(F5:F6)</f>
        <v>250000</v>
      </c>
    </row>
    <row r="8" spans="1:7" ht="12" customHeight="1" x14ac:dyDescent="0.25">
      <c r="A8" s="5" t="s">
        <v>6</v>
      </c>
      <c r="B8" s="90"/>
      <c r="C8" s="75">
        <v>242500</v>
      </c>
      <c r="D8" s="75">
        <v>250000</v>
      </c>
      <c r="E8" s="2"/>
      <c r="F8" s="75">
        <v>250000</v>
      </c>
    </row>
    <row r="9" spans="1:7" ht="12" customHeight="1" x14ac:dyDescent="0.25">
      <c r="A9" s="41" t="s">
        <v>7</v>
      </c>
      <c r="B9" s="53"/>
      <c r="C9" s="76">
        <v>7528779</v>
      </c>
      <c r="D9" s="76">
        <v>8450000</v>
      </c>
      <c r="E9" s="39"/>
      <c r="F9" s="76">
        <v>0</v>
      </c>
    </row>
    <row r="10" spans="1:7" ht="12" customHeight="1" thickBot="1" x14ac:dyDescent="0.3">
      <c r="A10" s="27"/>
      <c r="C10" s="3"/>
      <c r="D10" s="3"/>
      <c r="E10" s="3"/>
      <c r="F10" s="4"/>
    </row>
    <row r="11" spans="1:7" s="3" customFormat="1" ht="12" customHeight="1" thickBot="1" x14ac:dyDescent="0.3">
      <c r="A11" s="104" t="s">
        <v>5</v>
      </c>
      <c r="B11" s="49"/>
      <c r="C11" s="87">
        <v>0</v>
      </c>
      <c r="D11" s="87">
        <v>0</v>
      </c>
      <c r="E11" s="49"/>
      <c r="F11" s="87">
        <v>0</v>
      </c>
      <c r="G11" s="58"/>
    </row>
    <row r="12" spans="1:7" x14ac:dyDescent="0.25">
      <c r="C12" s="3"/>
      <c r="D12" s="3"/>
      <c r="E12" s="3"/>
      <c r="F12" s="3"/>
    </row>
    <row r="13" spans="1:7" x14ac:dyDescent="0.25">
      <c r="C13" s="3"/>
      <c r="D13" s="3"/>
      <c r="E13" s="3"/>
      <c r="F13" s="3"/>
    </row>
    <row r="14" spans="1:7" x14ac:dyDescent="0.25">
      <c r="A14" s="10"/>
      <c r="B14" s="23"/>
      <c r="C14" s="11"/>
      <c r="D14" s="11"/>
      <c r="E14" s="3"/>
      <c r="F14" s="11"/>
    </row>
  </sheetData>
  <sheetProtection formatCells="0" insertRows="0" selectLockedCells="1"/>
  <protectedRanges>
    <protectedRange password="CA89" sqref="A8:B9 E8:E9 A10:E15 F11:F15 G8:G15 A7:G7 A4:F5 G4:G6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8:D9 F8:F10 E6:F6" name="Range1_3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4 A10:XFD18 A20:XFD1048576 G19:XFD19">
    <cfRule type="expression" priority="42" stopIfTrue="1">
      <formula>CELL("protect",A1)=1</formula>
    </cfRule>
    <cfRule type="expression" dxfId="35" priority="43">
      <formula>CELL("protect",A1)=1</formula>
    </cfRule>
  </conditionalFormatting>
  <conditionalFormatting sqref="C14:F14">
    <cfRule type="cellIs" dxfId="34" priority="39" operator="lessThan">
      <formula>0</formula>
    </cfRule>
    <cfRule type="cellIs" dxfId="33" priority="41" operator="greaterThan">
      <formula>0</formula>
    </cfRule>
  </conditionalFormatting>
  <conditionalFormatting sqref="G5:XFD5">
    <cfRule type="expression" priority="29" stopIfTrue="1">
      <formula>CELL("protect",G5)=1</formula>
    </cfRule>
    <cfRule type="expression" dxfId="32" priority="30">
      <formula>CELL("protect",G5)=1</formula>
    </cfRule>
  </conditionalFormatting>
  <conditionalFormatting sqref="B5 E5:F5">
    <cfRule type="expression" priority="27" stopIfTrue="1">
      <formula>CELL("protect",B5)=1</formula>
    </cfRule>
    <cfRule type="expression" dxfId="31" priority="28">
      <formula>CELL("protect",B5)=1</formula>
    </cfRule>
  </conditionalFormatting>
  <conditionalFormatting sqref="A6:B6 G6:XFD6">
    <cfRule type="expression" priority="25" stopIfTrue="1">
      <formula>CELL("protect",A6)=1</formula>
    </cfRule>
    <cfRule type="expression" dxfId="30" priority="26">
      <formula>CELL("protect",A6)=1</formula>
    </cfRule>
  </conditionalFormatting>
  <conditionalFormatting sqref="A7:XFD7">
    <cfRule type="expression" priority="11" stopIfTrue="1">
      <formula>CELL("protect",A7)=1</formula>
    </cfRule>
    <cfRule type="expression" dxfId="29" priority="12">
      <formula>CELL("protect",A7)=1</formula>
    </cfRule>
  </conditionalFormatting>
  <conditionalFormatting sqref="A8:XFD8">
    <cfRule type="expression" priority="9" stopIfTrue="1">
      <formula>CELL("protect",A8)=1</formula>
    </cfRule>
    <cfRule type="expression" dxfId="28" priority="10">
      <formula>CELL("protect",A8)=1</formula>
    </cfRule>
  </conditionalFormatting>
  <conditionalFormatting sqref="A9:XFD9">
    <cfRule type="expression" priority="7" stopIfTrue="1">
      <formula>CELL("protect",A9)=1</formula>
    </cfRule>
    <cfRule type="expression" dxfId="27" priority="8">
      <formula>CELL("protect",A9)=1</formula>
    </cfRule>
  </conditionalFormatting>
  <conditionalFormatting sqref="A1:B3 G1:G3">
    <cfRule type="expression" priority="5" stopIfTrue="1">
      <formula>CELL("protect",A1)=1</formula>
    </cfRule>
    <cfRule type="expression" dxfId="26" priority="6">
      <formula>CELL("protect",A1)=1</formula>
    </cfRule>
  </conditionalFormatting>
  <conditionalFormatting sqref="C1:F1 C2:E2 C3:F3">
    <cfRule type="expression" priority="3" stopIfTrue="1">
      <formula>CELL("protect",C1)=1</formula>
    </cfRule>
    <cfRule type="expression" dxfId="25" priority="4">
      <formula>CELL("protect",C1)=1</formula>
    </cfRule>
  </conditionalFormatting>
  <conditionalFormatting sqref="C6:F6">
    <cfRule type="expression" priority="1" stopIfTrue="1">
      <formula>CELL("protect",C6)=1</formula>
    </cfRule>
    <cfRule type="expression" dxfId="24" priority="2">
      <formula>CELL("protect",C6)=1</formula>
    </cfRule>
  </conditionalFormatting>
  <pageMargins left="0.7" right="0.7" top="0.75" bottom="0.75" header="0.3" footer="0.3"/>
  <pageSetup scale="83" orientation="portrait" blackAndWhite="1" r:id="rId1"/>
  <ignoredErrors>
    <ignoredError sqref="C7:D7 F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28"/>
      <c r="B1" s="29"/>
      <c r="C1" s="14"/>
      <c r="D1" s="14"/>
      <c r="E1" s="14"/>
      <c r="F1" s="30" t="s">
        <v>84</v>
      </c>
      <c r="G1" s="31"/>
    </row>
    <row r="2" spans="1:7" ht="12" customHeight="1" x14ac:dyDescent="0.25">
      <c r="A2" s="32"/>
      <c r="B2" s="33"/>
      <c r="C2" s="17" t="s">
        <v>78</v>
      </c>
      <c r="D2" s="17" t="s">
        <v>81</v>
      </c>
      <c r="E2" s="17"/>
      <c r="F2" s="34" t="s">
        <v>3</v>
      </c>
      <c r="G2" s="35"/>
    </row>
    <row r="3" spans="1:7" ht="12" customHeight="1" thickBot="1" x14ac:dyDescent="0.3">
      <c r="A3" s="36"/>
      <c r="B3" s="37"/>
      <c r="C3" s="20" t="s">
        <v>0</v>
      </c>
      <c r="D3" s="20" t="s">
        <v>1</v>
      </c>
      <c r="E3" s="20"/>
      <c r="F3" s="20" t="s">
        <v>4</v>
      </c>
      <c r="G3" s="38"/>
    </row>
    <row r="4" spans="1:7" ht="12" customHeight="1" x14ac:dyDescent="0.25"/>
    <row r="5" spans="1:7" ht="12" customHeight="1" x14ac:dyDescent="0.25">
      <c r="A5" s="39" t="s">
        <v>34</v>
      </c>
      <c r="B5" s="39"/>
      <c r="C5" s="74">
        <v>6518250</v>
      </c>
      <c r="D5" s="74">
        <v>8178524</v>
      </c>
      <c r="E5" s="39"/>
      <c r="F5" s="74">
        <v>8021868</v>
      </c>
      <c r="G5" s="2"/>
    </row>
    <row r="6" spans="1:7" ht="12" customHeight="1" x14ac:dyDescent="0.25">
      <c r="A6" s="64" t="s">
        <v>35</v>
      </c>
      <c r="B6" s="64"/>
      <c r="C6" s="77">
        <v>5371165</v>
      </c>
      <c r="D6" s="77">
        <v>6169619</v>
      </c>
      <c r="E6" s="77"/>
      <c r="F6" s="77">
        <v>5983122</v>
      </c>
      <c r="G6" s="2"/>
    </row>
    <row r="7" spans="1:7" ht="12" customHeight="1" x14ac:dyDescent="0.25">
      <c r="A7" s="39" t="s">
        <v>36</v>
      </c>
      <c r="B7" s="39"/>
      <c r="C7" s="76">
        <v>7861678</v>
      </c>
      <c r="D7" s="76">
        <v>8871144</v>
      </c>
      <c r="E7" s="76"/>
      <c r="F7" s="76">
        <v>8766561</v>
      </c>
      <c r="G7" s="2"/>
    </row>
    <row r="8" spans="1:7" ht="12" customHeight="1" x14ac:dyDescent="0.25">
      <c r="A8" s="64" t="s">
        <v>37</v>
      </c>
      <c r="B8" s="64"/>
      <c r="C8" s="77">
        <v>31458857</v>
      </c>
      <c r="D8" s="77">
        <v>34150764</v>
      </c>
      <c r="E8" s="77"/>
      <c r="F8" s="77">
        <v>35053633</v>
      </c>
      <c r="G8" s="2"/>
    </row>
    <row r="9" spans="1:7" ht="12" customHeight="1" x14ac:dyDescent="0.25">
      <c r="A9" s="39" t="s">
        <v>38</v>
      </c>
      <c r="B9" s="39"/>
      <c r="C9" s="76">
        <v>5695601</v>
      </c>
      <c r="D9" s="76">
        <v>7074970</v>
      </c>
      <c r="E9" s="76"/>
      <c r="F9" s="76">
        <v>6910524</v>
      </c>
      <c r="G9" s="2"/>
    </row>
    <row r="10" spans="1:7" ht="12" customHeight="1" x14ac:dyDescent="0.25">
      <c r="A10" s="64" t="s">
        <v>39</v>
      </c>
      <c r="B10" s="64"/>
      <c r="C10" s="77">
        <v>7142159</v>
      </c>
      <c r="D10" s="77">
        <v>9018487</v>
      </c>
      <c r="E10" s="77"/>
      <c r="F10" s="77">
        <v>8867131</v>
      </c>
      <c r="G10" s="2"/>
    </row>
    <row r="11" spans="1:7" ht="12" customHeight="1" x14ac:dyDescent="0.25">
      <c r="A11" s="39" t="s">
        <v>40</v>
      </c>
      <c r="B11" s="39"/>
      <c r="C11" s="76">
        <v>2955994</v>
      </c>
      <c r="D11" s="76">
        <v>3912941</v>
      </c>
      <c r="E11" s="76"/>
      <c r="F11" s="76">
        <v>3618971</v>
      </c>
      <c r="G11" s="2"/>
    </row>
    <row r="12" spans="1:7" ht="12" customHeight="1" x14ac:dyDescent="0.25">
      <c r="A12" s="64" t="s">
        <v>41</v>
      </c>
      <c r="B12" s="64"/>
      <c r="C12" s="77">
        <v>16579783</v>
      </c>
      <c r="D12" s="77">
        <v>20560709</v>
      </c>
      <c r="E12" s="77"/>
      <c r="F12" s="77">
        <v>20724438</v>
      </c>
      <c r="G12" s="2"/>
    </row>
    <row r="13" spans="1:7" ht="12" customHeight="1" x14ac:dyDescent="0.25">
      <c r="A13" s="39" t="s">
        <v>42</v>
      </c>
      <c r="B13" s="39"/>
      <c r="C13" s="76">
        <v>10253911</v>
      </c>
      <c r="D13" s="76">
        <v>12606907</v>
      </c>
      <c r="E13" s="76"/>
      <c r="F13" s="76">
        <v>12603302</v>
      </c>
      <c r="G13" s="2"/>
    </row>
    <row r="14" spans="1:7" ht="12" customHeight="1" x14ac:dyDescent="0.25">
      <c r="A14" s="64" t="s">
        <v>43</v>
      </c>
      <c r="B14" s="64"/>
      <c r="C14" s="77">
        <v>42893997</v>
      </c>
      <c r="D14" s="77">
        <v>46056296</v>
      </c>
      <c r="E14" s="77"/>
      <c r="F14" s="77">
        <v>47699169</v>
      </c>
      <c r="G14" s="2"/>
    </row>
    <row r="15" spans="1:7" ht="12" customHeight="1" x14ac:dyDescent="0.25">
      <c r="A15" s="39" t="s">
        <v>44</v>
      </c>
      <c r="B15" s="39"/>
      <c r="C15" s="76">
        <v>6956417</v>
      </c>
      <c r="D15" s="76">
        <v>8608393</v>
      </c>
      <c r="E15" s="76"/>
      <c r="F15" s="76">
        <v>8487769</v>
      </c>
      <c r="G15" s="2"/>
    </row>
    <row r="16" spans="1:7" ht="13.5" customHeight="1" x14ac:dyDescent="0.25">
      <c r="A16" s="64" t="s">
        <v>63</v>
      </c>
      <c r="B16" s="64"/>
      <c r="C16" s="79">
        <v>5275586</v>
      </c>
      <c r="D16" s="79">
        <v>6654569</v>
      </c>
      <c r="E16" s="85"/>
      <c r="F16" s="79">
        <v>6457268</v>
      </c>
      <c r="G16" s="2"/>
    </row>
    <row r="17" spans="1:7" ht="12" customHeight="1" x14ac:dyDescent="0.25">
      <c r="A17" s="52" t="s">
        <v>21</v>
      </c>
      <c r="B17" s="52"/>
      <c r="C17" s="80">
        <f>SUM(C5:C16)</f>
        <v>148963398</v>
      </c>
      <c r="D17" s="80">
        <f>SUM(D5:D16)</f>
        <v>171863323</v>
      </c>
      <c r="E17" s="52"/>
      <c r="F17" s="80">
        <f>SUM(F5:F16)</f>
        <v>173193756</v>
      </c>
      <c r="G17" s="2"/>
    </row>
    <row r="18" spans="1:7" ht="12" customHeight="1" x14ac:dyDescent="0.25">
      <c r="A18" s="62" t="s">
        <v>6</v>
      </c>
      <c r="B18" s="65"/>
      <c r="C18" s="77">
        <v>138788107</v>
      </c>
      <c r="D18" s="77">
        <v>161373332</v>
      </c>
      <c r="E18" s="64"/>
      <c r="F18" s="77">
        <v>162703765</v>
      </c>
    </row>
    <row r="19" spans="1:7" ht="12" customHeight="1" x14ac:dyDescent="0.25">
      <c r="A19" s="41" t="s">
        <v>17</v>
      </c>
      <c r="B19" s="53"/>
      <c r="C19" s="76">
        <v>10175291</v>
      </c>
      <c r="D19" s="76">
        <v>10489991</v>
      </c>
      <c r="E19" s="39"/>
      <c r="F19" s="76">
        <v>10489991</v>
      </c>
    </row>
    <row r="20" spans="1:7" ht="12" customHeight="1" thickBot="1" x14ac:dyDescent="0.3">
      <c r="A20" s="64"/>
      <c r="B20" s="66"/>
      <c r="C20" s="63"/>
      <c r="D20" s="63"/>
      <c r="E20" s="63"/>
      <c r="F20" s="63"/>
    </row>
    <row r="21" spans="1:7" s="3" customFormat="1" ht="12" customHeight="1" thickBot="1" x14ac:dyDescent="0.3">
      <c r="A21" s="104" t="s">
        <v>5</v>
      </c>
      <c r="B21" s="49"/>
      <c r="C21" s="87">
        <v>0</v>
      </c>
      <c r="D21" s="87">
        <v>0</v>
      </c>
      <c r="E21" s="49"/>
      <c r="F21" s="87">
        <v>0</v>
      </c>
      <c r="G21" s="58"/>
    </row>
    <row r="22" spans="1:7" x14ac:dyDescent="0.25">
      <c r="C22" s="3"/>
      <c r="D22" s="3"/>
      <c r="E22" s="3"/>
      <c r="F22" s="3"/>
    </row>
    <row r="23" spans="1:7" x14ac:dyDescent="0.25">
      <c r="C23" s="3"/>
      <c r="D23" s="3"/>
      <c r="E23" s="3"/>
      <c r="F23" s="3"/>
    </row>
    <row r="24" spans="1:7" x14ac:dyDescent="0.25">
      <c r="A24" s="10"/>
      <c r="B24" s="23"/>
      <c r="C24" s="11"/>
      <c r="D24" s="11"/>
      <c r="E24" s="3"/>
      <c r="F24" s="11"/>
    </row>
  </sheetData>
  <sheetProtection formatCells="0" insertRows="0" selectLockedCells="1"/>
  <protectedRanges>
    <protectedRange password="CA89" sqref="G5:G16 E5 A5:B16 A4:G4 A17:G25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5:D5 F5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F15" name="Range1_3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16:F16" name="Range1_5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11" stopIfTrue="1">
      <formula>CELL("protect",A1)=1</formula>
    </cfRule>
    <cfRule type="expression" dxfId="23" priority="12">
      <formula>CELL("protect",A1)=1</formula>
    </cfRule>
  </conditionalFormatting>
  <conditionalFormatting sqref="C24:F24">
    <cfRule type="cellIs" dxfId="22" priority="9" operator="lessThan">
      <formula>0</formula>
    </cfRule>
    <cfRule type="cellIs" dxfId="21" priority="10" operator="greaterThan">
      <formula>0</formula>
    </cfRule>
  </conditionalFormatting>
  <conditionalFormatting sqref="A1:B3 G1:G3">
    <cfRule type="expression" priority="3" stopIfTrue="1">
      <formula>CELL("protect",A1)=1</formula>
    </cfRule>
    <cfRule type="expression" dxfId="20" priority="4">
      <formula>CELL("protect",A1)=1</formula>
    </cfRule>
  </conditionalFormatting>
  <conditionalFormatting sqref="C1:F1 C2:E2 C3:F3">
    <cfRule type="expression" priority="1" stopIfTrue="1">
      <formula>CELL("protect",C1)=1</formula>
    </cfRule>
    <cfRule type="expression" dxfId="19" priority="2">
      <formula>CELL("protect",C1)=1</formula>
    </cfRule>
  </conditionalFormatting>
  <pageMargins left="0.7" right="0.7" top="0.75" bottom="0.75" header="0.3" footer="0.3"/>
  <pageSetup scale="8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Main</vt:lpstr>
      <vt:lpstr>Higher Ed Coordination</vt:lpstr>
      <vt:lpstr>Proprietary School Regulation</vt:lpstr>
      <vt:lpstr>Midwest Higher Ed Compact</vt:lpstr>
      <vt:lpstr>Federal Education Programs</vt:lpstr>
      <vt:lpstr>Financial Aid</vt:lpstr>
      <vt:lpstr>Workforce Development</vt:lpstr>
      <vt:lpstr>Higher Ed Initiatives</vt:lpstr>
      <vt:lpstr>Public Community Colleges</vt:lpstr>
      <vt:lpstr>Technical College</vt:lpstr>
      <vt:lpstr>Four-Year Institutions</vt:lpstr>
      <vt:lpstr>UM Related</vt:lpstr>
      <vt:lpstr>ColumnTitle</vt:lpstr>
      <vt:lpstr>ColumnTitle10</vt:lpstr>
      <vt:lpstr>ColumnTitle11</vt:lpstr>
      <vt:lpstr>ColumnTitle12</vt:lpstr>
      <vt:lpstr>ColumnTitle2</vt:lpstr>
      <vt:lpstr>ColumnTitle3</vt:lpstr>
      <vt:lpstr>ColumnTitle4</vt:lpstr>
      <vt:lpstr>ColumnTitle5</vt:lpstr>
      <vt:lpstr>ColumnTItle6</vt:lpstr>
      <vt:lpstr>ColumnTitle7</vt:lpstr>
      <vt:lpstr>ColumnTitle8</vt:lpstr>
      <vt:lpstr>ColumnTitle9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</dc:creator>
  <cp:lastModifiedBy>Farley, Jessica</cp:lastModifiedBy>
  <cp:lastPrinted>2023-01-05T18:32:01Z</cp:lastPrinted>
  <dcterms:created xsi:type="dcterms:W3CDTF">2009-08-21T15:10:29Z</dcterms:created>
  <dcterms:modified xsi:type="dcterms:W3CDTF">2023-01-16T20:36:28Z</dcterms:modified>
</cp:coreProperties>
</file>