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UDGET\2025 Budget\Budget PDFs for web posting -JF\"/>
    </mc:Choice>
  </mc:AlternateContent>
  <xr:revisionPtr revIDLastSave="0" documentId="13_ncr:1_{751EC6B3-766B-460C-B41A-4DC6E22BFE0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in" sheetId="1" r:id="rId1"/>
    <sheet name="Higher Ed Coordination" sheetId="4" r:id="rId2"/>
    <sheet name="Proprietary School Regulation" sheetId="5" r:id="rId3"/>
    <sheet name="Midwest Higher Ed Compact" sheetId="6" r:id="rId4"/>
    <sheet name="Federal Education Programs" sheetId="7" r:id="rId5"/>
    <sheet name="Financial Aid" sheetId="8" r:id="rId6"/>
    <sheet name="Workforce Development" sheetId="15" r:id="rId7"/>
    <sheet name="Higher Ed Initiatives" sheetId="9" r:id="rId8"/>
    <sheet name="Public Community Colleges" sheetId="10" r:id="rId9"/>
    <sheet name="Technical College" sheetId="11" r:id="rId10"/>
    <sheet name="Four-Year Institutions" sheetId="12" r:id="rId11"/>
    <sheet name="UM Related" sheetId="13" r:id="rId12"/>
  </sheets>
  <definedNames>
    <definedName name="ColumnTitle">Main!$A$1</definedName>
    <definedName name="ColumnTitle10">'Technical College'!$A$1</definedName>
    <definedName name="ColumnTitle11">'Four-Year Institutions'!$A$1</definedName>
    <definedName name="ColumnTitle12">'UM Related'!$A$1</definedName>
    <definedName name="ColumnTitle2">'Higher Ed Coordination'!$A$1</definedName>
    <definedName name="ColumnTitle3">'Proprietary School Regulation'!$A$1</definedName>
    <definedName name="ColumnTitle4">'Midwest Higher Ed Compact'!$A$1</definedName>
    <definedName name="ColumnTitle5">'Federal Education Programs'!$A$1</definedName>
    <definedName name="ColumnTitle6">'Financial Aid'!$A$1</definedName>
    <definedName name="ColumnTitle7">'Workforce Development'!$A$1</definedName>
    <definedName name="ColumnTitle8">'Higher Ed Initiatives'!$A$1</definedName>
    <definedName name="ColumnTitle9">'Public Community Colleges'!$A$1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9" l="1"/>
  <c r="F8" i="9"/>
  <c r="C8" i="9"/>
  <c r="F11" i="12"/>
  <c r="D11" i="12"/>
  <c r="F13" i="12"/>
  <c r="F8" i="12"/>
  <c r="F10" i="15"/>
  <c r="F5" i="5"/>
  <c r="F5" i="4"/>
  <c r="F27" i="1"/>
  <c r="F19" i="1"/>
  <c r="F16" i="15"/>
  <c r="D16" i="15"/>
  <c r="C16" i="15"/>
  <c r="C22" i="8"/>
  <c r="C11" i="5"/>
  <c r="C12" i="4"/>
  <c r="D13" i="12" l="1"/>
  <c r="D8" i="12"/>
  <c r="C13" i="12"/>
  <c r="C8" i="12"/>
  <c r="C5" i="9"/>
  <c r="D10" i="15"/>
  <c r="C10" i="15"/>
  <c r="D6" i="8"/>
  <c r="C6" i="8"/>
  <c r="F17" i="1" l="1"/>
  <c r="E17" i="1"/>
  <c r="C17" i="1"/>
  <c r="B17" i="1"/>
  <c r="D11" i="13" l="1"/>
  <c r="E11" i="13"/>
  <c r="F11" i="13"/>
  <c r="C11" i="13"/>
  <c r="D15" i="12"/>
  <c r="E15" i="12"/>
  <c r="F15" i="12"/>
  <c r="C15" i="12"/>
  <c r="D17" i="10"/>
  <c r="E17" i="10"/>
  <c r="F17" i="10"/>
  <c r="C17" i="10"/>
  <c r="D11" i="15"/>
  <c r="E11" i="15"/>
  <c r="F11" i="15"/>
  <c r="C11" i="15"/>
  <c r="D17" i="8"/>
  <c r="E17" i="8"/>
  <c r="F17" i="8"/>
  <c r="C17" i="8"/>
  <c r="D7" i="7"/>
  <c r="E7" i="7"/>
  <c r="F7" i="7"/>
  <c r="C7" i="7"/>
  <c r="D5" i="4" l="1"/>
  <c r="C5" i="4"/>
  <c r="F7" i="4"/>
  <c r="D7" i="4"/>
  <c r="C7" i="4"/>
  <c r="F7" i="5"/>
  <c r="D5" i="5" l="1"/>
  <c r="D7" i="5" s="1"/>
  <c r="C5" i="5"/>
  <c r="C7" i="5" s="1"/>
  <c r="E27" i="1" l="1"/>
  <c r="C27" i="1"/>
  <c r="E19" i="1"/>
  <c r="C19" i="1"/>
  <c r="B27" i="1"/>
  <c r="B19" i="1"/>
  <c r="B20" i="1"/>
</calcChain>
</file>

<file path=xl/sharedStrings.xml><?xml version="1.0" encoding="utf-8"?>
<sst xmlns="http://schemas.openxmlformats.org/spreadsheetml/2006/main" count="218" uniqueCount="88">
  <si>
    <t>EXPENDITURE</t>
  </si>
  <si>
    <t>APPROPRIATION</t>
  </si>
  <si>
    <t>REQUEST</t>
  </si>
  <si>
    <t>GOVERNOR</t>
  </si>
  <si>
    <t>RECOMMENDS</t>
  </si>
  <si>
    <t>Total Full-time Equivalent Employees</t>
  </si>
  <si>
    <t>General Revenue Fund</t>
  </si>
  <si>
    <t>Federal Funds</t>
  </si>
  <si>
    <t>Other Funds</t>
  </si>
  <si>
    <t>DEPARTMENTAL TOTAL</t>
  </si>
  <si>
    <t>Higher Education Coordination</t>
  </si>
  <si>
    <t>Proprietary School Regulation</t>
  </si>
  <si>
    <t>Federal Education Programs</t>
  </si>
  <si>
    <t>Financial Aid</t>
  </si>
  <si>
    <t>Community Colleges</t>
  </si>
  <si>
    <t>Four-Year Colleges and Universities</t>
  </si>
  <si>
    <t>University of Missouri - Related Programs</t>
  </si>
  <si>
    <t>Lottery Proceeds Fund</t>
  </si>
  <si>
    <t>Midwestern Higher Education Compact</t>
  </si>
  <si>
    <t>Technical Colleges</t>
  </si>
  <si>
    <t>Higher Education Initiatives</t>
  </si>
  <si>
    <t>TOTAL</t>
  </si>
  <si>
    <t>Proprietary School Bond</t>
  </si>
  <si>
    <t>Federal Grants and Donations</t>
  </si>
  <si>
    <t>Other Grants and Donations</t>
  </si>
  <si>
    <t>GRANTS AND SCHOLARSHIPS</t>
  </si>
  <si>
    <t>Administration</t>
  </si>
  <si>
    <t>Academic Scholarship Program</t>
  </si>
  <si>
    <t>Access Missouri Financial Assistance Program</t>
  </si>
  <si>
    <t>A+ Schools Scholarship Program</t>
  </si>
  <si>
    <t>Advanced Placement Grants</t>
  </si>
  <si>
    <t>Public Service Survivor Grant Program</t>
  </si>
  <si>
    <t>Veteran's Survivors Grant Program</t>
  </si>
  <si>
    <t>Minority and Underrepresented Environmental Literacy Program</t>
  </si>
  <si>
    <t>Crowder College</t>
  </si>
  <si>
    <t>East Central College</t>
  </si>
  <si>
    <t>Jefferson College</t>
  </si>
  <si>
    <t>Metropolitan Community College</t>
  </si>
  <si>
    <t>Mineral Area College</t>
  </si>
  <si>
    <t>Moberly Area Community College</t>
  </si>
  <si>
    <t>North Central Missouri College</t>
  </si>
  <si>
    <t>Ozarks Technical Community College</t>
  </si>
  <si>
    <t>St. Charles Community College</t>
  </si>
  <si>
    <t>St. Louis Community College</t>
  </si>
  <si>
    <t>State Fair Community College</t>
  </si>
  <si>
    <t>University of Central Missouri</t>
  </si>
  <si>
    <t>Southeast Missouri State University</t>
  </si>
  <si>
    <t>Missouri State University</t>
  </si>
  <si>
    <t>Lincoln University</t>
  </si>
  <si>
    <t>Truman State University</t>
  </si>
  <si>
    <t>Northwest Missouri State University</t>
  </si>
  <si>
    <t>Missouri Southern State University</t>
  </si>
  <si>
    <t>Missouri Western State University</t>
  </si>
  <si>
    <t>Harris-Stowe State University</t>
  </si>
  <si>
    <t>University of Missouri</t>
  </si>
  <si>
    <t>Missouri Telehealth Network</t>
  </si>
  <si>
    <t>Missouri Kidney Program</t>
  </si>
  <si>
    <t>State Historical Society</t>
  </si>
  <si>
    <t>Spinal Cord Injury Research</t>
  </si>
  <si>
    <t>State Seminary Income on Investments</t>
  </si>
  <si>
    <t>State Technical College of Missouri</t>
  </si>
  <si>
    <t>State Institutions Gift Trust Fund</t>
  </si>
  <si>
    <t>University of Missouri-St. Louis International Collaboration</t>
  </si>
  <si>
    <t>Three Rivers College</t>
  </si>
  <si>
    <t>State Legal Expense Fund Transfer</t>
  </si>
  <si>
    <t>Workforce Programs</t>
  </si>
  <si>
    <t>Administrative Services</t>
  </si>
  <si>
    <t>Missouri Economic Research and Information Center</t>
  </si>
  <si>
    <t>Marketing</t>
  </si>
  <si>
    <t>Workforce Development</t>
  </si>
  <si>
    <t>Workforce Autism</t>
  </si>
  <si>
    <t>Missouri University of Science and Technology Project Lead the Way</t>
  </si>
  <si>
    <t>Fast-Track Workforce Incentive Grant Program</t>
  </si>
  <si>
    <t>MISSOURI STUDENT LOAN PROGRAM</t>
  </si>
  <si>
    <t>MO Excels Workforce Initiative</t>
  </si>
  <si>
    <t>Guaranty Agency Operating Fund</t>
  </si>
  <si>
    <t>Federal Student Loan Reserve Fund</t>
  </si>
  <si>
    <t>Special Employment Security Fund</t>
  </si>
  <si>
    <t>Institution GEER Distribution</t>
  </si>
  <si>
    <t>Federal Stimulus Funds</t>
  </si>
  <si>
    <t>FY 2023</t>
  </si>
  <si>
    <t>Dual Credit/Dual Enrollment Scholarship Program</t>
  </si>
  <si>
    <t>Budget Stabilization Fund</t>
  </si>
  <si>
    <t>FY 2024</t>
  </si>
  <si>
    <t>FY 2025</t>
  </si>
  <si>
    <t>Precision Health and Agricultural Sciences</t>
  </si>
  <si>
    <t>ColumnTitle8</t>
  </si>
  <si>
    <t>FY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</si>
</sst>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"/>
    <numFmt numFmtId="165" formatCode="_(* #,##0_);_(* \(#,##0\)"/>
    <numFmt numFmtId="166" formatCode="_(* #,##0.00_);_(* \(#,##0.00\)"/>
    <numFmt numFmtId="167" formatCode="0.0%"/>
  </numFmts>
  <fonts count="12" x14ac:knownFonts="1">
    <font>
      <sz val="11"/>
      <color theme="1"/>
      <name val="Arial"/>
      <family val="2"/>
    </font>
    <font>
      <sz val="10.5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Arial"/>
      <family val="2"/>
    </font>
    <font>
      <u val="singleAccounting"/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0.5"/>
      <color theme="1"/>
      <name val="Calibri"/>
      <family val="2"/>
      <scheme val="minor"/>
    </font>
    <font>
      <sz val="10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165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 vertical="center" indent="2"/>
      <protection locked="0"/>
    </xf>
    <xf numFmtId="0" fontId="1" fillId="0" borderId="4" xfId="0" applyFont="1" applyBorder="1" applyAlignment="1" applyProtection="1">
      <alignment horizontal="left" vertical="center" indent="2"/>
      <protection locked="0"/>
    </xf>
    <xf numFmtId="166" fontId="1" fillId="0" borderId="0" xfId="0" applyNumberFormat="1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164" fontId="1" fillId="0" borderId="0" xfId="0" applyNumberFormat="1" applyFont="1" applyAlignment="1" applyProtection="1">
      <alignment wrapText="1"/>
    </xf>
    <xf numFmtId="167" fontId="1" fillId="0" borderId="0" xfId="1" applyNumberFormat="1" applyFont="1" applyProtection="1"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vertical="top"/>
      <protection locked="0"/>
    </xf>
    <xf numFmtId="164" fontId="1" fillId="0" borderId="0" xfId="0" applyNumberFormat="1" applyFont="1" applyAlignment="1" applyProtection="1"/>
    <xf numFmtId="41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 inden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 indent="2"/>
      <protection locked="0"/>
    </xf>
    <xf numFmtId="0" fontId="1" fillId="3" borderId="0" xfId="0" applyFont="1" applyFill="1" applyProtection="1"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166" fontId="5" fillId="4" borderId="2" xfId="0" applyNumberFormat="1" applyFont="1" applyFill="1" applyBorder="1" applyAlignment="1" applyProtection="1">
      <protection locked="0"/>
    </xf>
    <xf numFmtId="0" fontId="5" fillId="4" borderId="3" xfId="0" applyFont="1" applyFill="1" applyBorder="1" applyAlignment="1" applyProtection="1">
      <alignment vertical="center"/>
      <protection locked="0"/>
    </xf>
    <xf numFmtId="0" fontId="1" fillId="4" borderId="4" xfId="0" applyFont="1" applyFill="1" applyBorder="1" applyAlignment="1" applyProtection="1">
      <alignment horizontal="left" vertical="center" indent="2"/>
      <protection locked="0"/>
    </xf>
    <xf numFmtId="166" fontId="1" fillId="4" borderId="0" xfId="0" applyNumberFormat="1" applyFont="1" applyFill="1" applyBorder="1" applyAlignment="1" applyProtection="1">
      <protection locked="0"/>
    </xf>
    <xf numFmtId="0" fontId="1" fillId="4" borderId="5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protection locked="0"/>
    </xf>
    <xf numFmtId="0" fontId="1" fillId="4" borderId="11" xfId="0" applyFont="1" applyFill="1" applyBorder="1" applyAlignment="1" applyProtection="1">
      <alignment vertical="top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left" indent="2"/>
      <protection locked="0"/>
    </xf>
    <xf numFmtId="0" fontId="5" fillId="3" borderId="0" xfId="0" applyFont="1" applyFill="1" applyProtection="1">
      <protection locked="0"/>
    </xf>
    <xf numFmtId="0" fontId="1" fillId="3" borderId="0" xfId="0" applyFont="1" applyFill="1" applyProtection="1"/>
    <xf numFmtId="166" fontId="5" fillId="4" borderId="10" xfId="0" applyNumberFormat="1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protection locked="0"/>
    </xf>
    <xf numFmtId="0" fontId="1" fillId="3" borderId="0" xfId="0" applyFont="1" applyFill="1" applyAlignment="1" applyProtection="1">
      <alignment vertical="top"/>
      <protection locked="0"/>
    </xf>
    <xf numFmtId="166" fontId="5" fillId="4" borderId="2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center" indent="2"/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indent="2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  <protection locked="0"/>
    </xf>
    <xf numFmtId="166" fontId="1" fillId="4" borderId="0" xfId="0" applyNumberFormat="1" applyFont="1" applyFill="1" applyBorder="1" applyAlignment="1" applyProtection="1">
      <alignment vertical="center"/>
      <protection locked="0"/>
    </xf>
    <xf numFmtId="166" fontId="1" fillId="4" borderId="0" xfId="0" applyNumberFormat="1" applyFont="1" applyFill="1" applyBorder="1" applyAlignment="1" applyProtection="1">
      <alignment vertical="top"/>
      <protection locked="0"/>
    </xf>
    <xf numFmtId="166" fontId="1" fillId="0" borderId="0" xfId="0" applyNumberFormat="1" applyFont="1" applyBorder="1" applyAlignment="1" applyProtection="1">
      <alignment vertical="top"/>
      <protection locked="0"/>
    </xf>
    <xf numFmtId="165" fontId="7" fillId="0" borderId="0" xfId="0" applyNumberFormat="1" applyFont="1" applyFill="1" applyAlignment="1" applyProtection="1">
      <alignment vertical="center"/>
      <protection locked="0"/>
    </xf>
    <xf numFmtId="165" fontId="7" fillId="0" borderId="0" xfId="0" applyNumberFormat="1" applyFont="1" applyFill="1" applyBorder="1" applyAlignment="1" applyProtection="1">
      <alignment vertical="center"/>
      <protection locked="0"/>
    </xf>
    <xf numFmtId="164" fontId="1" fillId="3" borderId="0" xfId="0" applyNumberFormat="1" applyFont="1" applyFill="1" applyAlignment="1" applyProtection="1">
      <alignment vertical="center"/>
      <protection locked="0"/>
    </xf>
    <xf numFmtId="165" fontId="1" fillId="0" borderId="0" xfId="0" applyNumberFormat="1" applyFont="1" applyAlignment="1" applyProtection="1">
      <alignment vertical="center"/>
      <protection locked="0"/>
    </xf>
    <xf numFmtId="165" fontId="1" fillId="3" borderId="0" xfId="0" applyNumberFormat="1" applyFont="1" applyFill="1" applyAlignment="1" applyProtection="1">
      <alignment vertical="center"/>
      <protection locked="0"/>
    </xf>
    <xf numFmtId="165" fontId="1" fillId="0" borderId="0" xfId="0" applyNumberFormat="1" applyFont="1" applyFill="1" applyAlignment="1" applyProtection="1">
      <alignment vertical="center"/>
      <protection locked="0"/>
    </xf>
    <xf numFmtId="44" fontId="1" fillId="3" borderId="0" xfId="0" applyNumberFormat="1" applyFont="1" applyFill="1" applyAlignment="1" applyProtection="1">
      <alignment vertical="center"/>
      <protection locked="0"/>
    </xf>
    <xf numFmtId="165" fontId="2" fillId="0" borderId="0" xfId="0" applyNumberFormat="1" applyFont="1" applyFill="1" applyAlignment="1" applyProtection="1">
      <alignment vertical="center"/>
      <protection locked="0"/>
    </xf>
    <xf numFmtId="164" fontId="5" fillId="3" borderId="0" xfId="0" applyNumberFormat="1" applyFont="1" applyFill="1" applyAlignment="1" applyProtection="1">
      <alignment vertical="center"/>
    </xf>
    <xf numFmtId="164" fontId="5" fillId="3" borderId="0" xfId="0" applyNumberFormat="1" applyFont="1" applyFill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1" fillId="0" borderId="0" xfId="0" applyNumberFormat="1" applyFont="1" applyFill="1" applyAlignment="1" applyProtection="1">
      <alignment vertical="center"/>
      <protection locked="0"/>
    </xf>
    <xf numFmtId="0" fontId="5" fillId="4" borderId="10" xfId="0" applyFont="1" applyFill="1" applyBorder="1" applyProtection="1">
      <protection locked="0"/>
    </xf>
    <xf numFmtId="166" fontId="5" fillId="4" borderId="10" xfId="0" applyNumberFormat="1" applyFont="1" applyFill="1" applyBorder="1" applyAlignment="1" applyProtection="1">
      <protection locked="0"/>
    </xf>
    <xf numFmtId="167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vertical="center" wrapText="1"/>
    </xf>
    <xf numFmtId="165" fontId="1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" fillId="0" borderId="0" xfId="0" applyNumberFormat="1" applyFont="1" applyAlignment="1" applyProtection="1">
      <alignment vertical="center" wrapText="1"/>
      <protection locked="0"/>
    </xf>
    <xf numFmtId="43" fontId="1" fillId="0" borderId="0" xfId="0" applyNumberFormat="1" applyFont="1" applyProtection="1">
      <protection locked="0"/>
    </xf>
    <xf numFmtId="44" fontId="1" fillId="0" borderId="0" xfId="0" applyNumberFormat="1" applyFont="1" applyFill="1" applyAlignment="1" applyProtection="1">
      <alignment vertical="top"/>
      <protection locked="0"/>
    </xf>
    <xf numFmtId="0" fontId="1" fillId="0" borderId="0" xfId="0" applyNumberFormat="1" applyFont="1" applyFill="1" applyAlignment="1" applyProtection="1">
      <protection locked="0"/>
    </xf>
    <xf numFmtId="165" fontId="1" fillId="0" borderId="0" xfId="0" applyNumberFormat="1" applyFont="1" applyFill="1" applyBorder="1" applyAlignment="1" applyProtection="1">
      <alignment vertical="center"/>
      <protection locked="0"/>
    </xf>
    <xf numFmtId="164" fontId="1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3" borderId="0" xfId="0" applyFont="1" applyFill="1" applyAlignment="1" applyProtection="1">
      <alignment horizontal="left" vertical="top"/>
      <protection locked="0"/>
    </xf>
    <xf numFmtId="164" fontId="5" fillId="3" borderId="0" xfId="0" applyNumberFormat="1" applyFont="1" applyFill="1" applyAlignment="1" applyProtection="1">
      <alignment horizontal="right" vertical="center"/>
    </xf>
    <xf numFmtId="0" fontId="11" fillId="0" borderId="0" xfId="0" applyFont="1" applyFill="1" applyAlignment="1" applyProtection="1">
      <alignment horizontal="left" vertical="center" indent="2"/>
      <protection locked="0"/>
    </xf>
    <xf numFmtId="0" fontId="1" fillId="0" borderId="6" xfId="0" applyFont="1" applyBorder="1" applyAlignment="1" applyProtection="1">
      <alignment horizontal="left" indent="2"/>
      <protection locked="0"/>
    </xf>
    <xf numFmtId="166" fontId="1" fillId="0" borderId="7" xfId="0" applyNumberFormat="1" applyFont="1" applyBorder="1" applyAlignment="1" applyProtection="1">
      <alignment horizontal="left" indent="2"/>
      <protection locked="0"/>
    </xf>
    <xf numFmtId="0" fontId="5" fillId="4" borderId="9" xfId="0" applyFont="1" applyFill="1" applyBorder="1" applyAlignment="1" applyProtection="1">
      <protection locked="0"/>
    </xf>
    <xf numFmtId="164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164" fontId="1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87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showGridLines="0" tabSelected="1" zoomScaleNormal="100" workbookViewId="0">
      <pane ySplit="3" topLeftCell="A4" activePane="bottomLeft" state="frozen"/>
      <selection activeCell="E39" sqref="E39"/>
      <selection pane="bottomLeft"/>
    </sheetView>
  </sheetViews>
  <sheetFormatPr defaultColWidth="8.75" defaultRowHeight="14.25" x14ac:dyDescent="0.25"/>
  <cols>
    <col min="1" max="1" width="43.625" style="1" customWidth="1"/>
    <col min="2" max="3" width="13.625" style="1" customWidth="1"/>
    <col min="4" max="4" width="1.625" style="1" customWidth="1"/>
    <col min="5" max="6" width="13.625" style="1" customWidth="1"/>
    <col min="7" max="7" width="1.625" style="1" customWidth="1"/>
    <col min="8" max="8" width="10.75" style="1" bestFit="1" customWidth="1"/>
    <col min="9" max="16384" width="8.75" style="1"/>
  </cols>
  <sheetData>
    <row r="1" spans="1:8" ht="12" customHeight="1" x14ac:dyDescent="0.25">
      <c r="A1" s="13"/>
      <c r="B1" s="14"/>
      <c r="C1" s="14"/>
      <c r="D1" s="14"/>
      <c r="E1" s="14"/>
      <c r="F1" s="14" t="s">
        <v>87</v>
      </c>
      <c r="G1" s="15"/>
    </row>
    <row r="2" spans="1:8" ht="12" customHeight="1" x14ac:dyDescent="0.25">
      <c r="A2" s="16"/>
      <c r="B2" s="17" t="s">
        <v>80</v>
      </c>
      <c r="C2" s="17" t="s">
        <v>83</v>
      </c>
      <c r="D2" s="17"/>
      <c r="E2" s="17" t="s">
        <v>84</v>
      </c>
      <c r="F2" s="17" t="s">
        <v>3</v>
      </c>
      <c r="G2" s="18"/>
    </row>
    <row r="3" spans="1:8" ht="12" customHeight="1" thickBot="1" x14ac:dyDescent="0.3">
      <c r="A3" s="19"/>
      <c r="B3" s="20" t="s">
        <v>0</v>
      </c>
      <c r="C3" s="20" t="s">
        <v>1</v>
      </c>
      <c r="D3" s="20"/>
      <c r="E3" s="20" t="s">
        <v>2</v>
      </c>
      <c r="F3" s="20" t="s">
        <v>4</v>
      </c>
      <c r="G3" s="21"/>
    </row>
    <row r="4" spans="1:8" ht="12" customHeight="1" x14ac:dyDescent="0.25"/>
    <row r="5" spans="1:8" ht="12" customHeight="1" x14ac:dyDescent="0.25">
      <c r="A5" s="39" t="s">
        <v>10</v>
      </c>
      <c r="B5" s="73">
        <v>34803986</v>
      </c>
      <c r="C5" s="73">
        <v>42344637</v>
      </c>
      <c r="D5" s="39"/>
      <c r="E5" s="73">
        <v>53302265</v>
      </c>
      <c r="F5" s="73">
        <v>58985676</v>
      </c>
      <c r="H5" s="12"/>
    </row>
    <row r="6" spans="1:8" ht="12" customHeight="1" x14ac:dyDescent="0.25">
      <c r="A6" s="2" t="s">
        <v>11</v>
      </c>
      <c r="B6" s="74">
        <v>130812</v>
      </c>
      <c r="C6" s="74">
        <v>911521</v>
      </c>
      <c r="D6" s="74"/>
      <c r="E6" s="74">
        <v>711521</v>
      </c>
      <c r="F6" s="74">
        <v>721729</v>
      </c>
      <c r="H6" s="12"/>
    </row>
    <row r="7" spans="1:8" ht="12" customHeight="1" x14ac:dyDescent="0.25">
      <c r="A7" s="39" t="s">
        <v>18</v>
      </c>
      <c r="B7" s="75">
        <v>115000</v>
      </c>
      <c r="C7" s="75">
        <v>115000</v>
      </c>
      <c r="D7" s="75"/>
      <c r="E7" s="75">
        <v>115000</v>
      </c>
      <c r="F7" s="75">
        <v>115000</v>
      </c>
      <c r="H7" s="12"/>
    </row>
    <row r="8" spans="1:8" ht="12" customHeight="1" x14ac:dyDescent="0.25">
      <c r="A8" s="2" t="s">
        <v>12</v>
      </c>
      <c r="B8" s="74">
        <v>52493</v>
      </c>
      <c r="C8" s="74">
        <v>1500000</v>
      </c>
      <c r="D8" s="74"/>
      <c r="E8" s="74">
        <v>1500000</v>
      </c>
      <c r="F8" s="74">
        <v>1500000</v>
      </c>
      <c r="H8" s="12"/>
    </row>
    <row r="9" spans="1:8" ht="12" customHeight="1" x14ac:dyDescent="0.25">
      <c r="A9" s="39" t="s">
        <v>13</v>
      </c>
      <c r="B9" s="75">
        <v>183638717</v>
      </c>
      <c r="C9" s="75">
        <v>177843941</v>
      </c>
      <c r="D9" s="75"/>
      <c r="E9" s="75">
        <v>177887342</v>
      </c>
      <c r="F9" s="75">
        <v>177030936</v>
      </c>
      <c r="H9" s="12"/>
    </row>
    <row r="10" spans="1:8" ht="12" customHeight="1" x14ac:dyDescent="0.25">
      <c r="A10" s="63" t="s">
        <v>69</v>
      </c>
      <c r="B10" s="76">
        <v>66345886</v>
      </c>
      <c r="C10" s="76">
        <v>114620092</v>
      </c>
      <c r="D10" s="76"/>
      <c r="E10" s="76">
        <v>89319350</v>
      </c>
      <c r="F10" s="76">
        <v>84579207</v>
      </c>
      <c r="H10" s="12"/>
    </row>
    <row r="11" spans="1:8" ht="12" customHeight="1" x14ac:dyDescent="0.25">
      <c r="A11" s="39" t="s">
        <v>20</v>
      </c>
      <c r="B11" s="75">
        <v>4677491</v>
      </c>
      <c r="C11" s="75">
        <v>2550000</v>
      </c>
      <c r="D11" s="75"/>
      <c r="E11" s="75">
        <v>2550000</v>
      </c>
      <c r="F11" s="75">
        <v>2550000</v>
      </c>
      <c r="H11" s="12"/>
    </row>
    <row r="12" spans="1:8" ht="12" customHeight="1" x14ac:dyDescent="0.25">
      <c r="A12" s="63" t="s">
        <v>14</v>
      </c>
      <c r="B12" s="76">
        <v>166707422</v>
      </c>
      <c r="C12" s="76">
        <v>173193756</v>
      </c>
      <c r="D12" s="76"/>
      <c r="E12" s="76">
        <v>181853444</v>
      </c>
      <c r="F12" s="76">
        <v>178389569</v>
      </c>
      <c r="H12" s="12"/>
    </row>
    <row r="13" spans="1:8" ht="12" customHeight="1" x14ac:dyDescent="0.25">
      <c r="A13" s="39" t="s">
        <v>19</v>
      </c>
      <c r="B13" s="75">
        <v>8210090</v>
      </c>
      <c r="C13" s="75">
        <v>9056492</v>
      </c>
      <c r="D13" s="75"/>
      <c r="E13" s="75">
        <v>9509317</v>
      </c>
      <c r="F13" s="75">
        <v>9328187</v>
      </c>
      <c r="H13" s="12"/>
    </row>
    <row r="14" spans="1:8" ht="12" customHeight="1" x14ac:dyDescent="0.25">
      <c r="A14" s="63" t="s">
        <v>15</v>
      </c>
      <c r="B14" s="76">
        <v>823697953</v>
      </c>
      <c r="C14" s="76">
        <v>904294752</v>
      </c>
      <c r="D14" s="76"/>
      <c r="E14" s="76">
        <v>951626158</v>
      </c>
      <c r="F14" s="76">
        <v>933584664</v>
      </c>
      <c r="H14" s="12"/>
    </row>
    <row r="15" spans="1:8" ht="12" customHeight="1" x14ac:dyDescent="0.25">
      <c r="A15" s="40" t="s">
        <v>16</v>
      </c>
      <c r="B15" s="75">
        <v>8771771</v>
      </c>
      <c r="C15" s="75">
        <v>11767113</v>
      </c>
      <c r="D15" s="77"/>
      <c r="E15" s="75">
        <v>12378520</v>
      </c>
      <c r="F15" s="75">
        <v>12459112</v>
      </c>
      <c r="H15" s="12"/>
    </row>
    <row r="16" spans="1:8" ht="13.5" customHeight="1" x14ac:dyDescent="0.25">
      <c r="A16" s="66" t="s">
        <v>64</v>
      </c>
      <c r="B16" s="78">
        <v>0</v>
      </c>
      <c r="C16" s="78">
        <v>1</v>
      </c>
      <c r="D16" s="95"/>
      <c r="E16" s="78">
        <v>1</v>
      </c>
      <c r="F16" s="78">
        <v>1</v>
      </c>
      <c r="H16" s="12"/>
    </row>
    <row r="17" spans="1:8" ht="12" customHeight="1" x14ac:dyDescent="0.25">
      <c r="A17" s="52" t="s">
        <v>9</v>
      </c>
      <c r="B17" s="79">
        <f>SUM(B5:B16)</f>
        <v>1297151621</v>
      </c>
      <c r="C17" s="79">
        <f>SUM(C5:C16)</f>
        <v>1438197305</v>
      </c>
      <c r="D17" s="100"/>
      <c r="E17" s="79">
        <f>SUM(E5:E16)</f>
        <v>1480752918</v>
      </c>
      <c r="F17" s="79">
        <f>SUM(F5:F16)</f>
        <v>1459244081</v>
      </c>
      <c r="G17" s="99"/>
      <c r="H17" s="87"/>
    </row>
    <row r="18" spans="1:8" ht="12" customHeight="1" x14ac:dyDescent="0.25">
      <c r="A18" s="61" t="s">
        <v>6</v>
      </c>
      <c r="B18" s="76">
        <v>1043894159</v>
      </c>
      <c r="C18" s="76">
        <v>1190547284</v>
      </c>
      <c r="D18" s="76"/>
      <c r="E18" s="76">
        <v>1297450659</v>
      </c>
      <c r="F18" s="76">
        <v>1278950485</v>
      </c>
    </row>
    <row r="19" spans="1:8" ht="12" customHeight="1" x14ac:dyDescent="0.25">
      <c r="A19" s="41" t="s">
        <v>7</v>
      </c>
      <c r="B19" s="75">
        <f>45202576+38384</f>
        <v>45240960</v>
      </c>
      <c r="C19" s="75">
        <f>500000+101438819+500000</f>
        <v>102438819</v>
      </c>
      <c r="D19" s="75"/>
      <c r="E19" s="75">
        <f>500000+75727897+500000</f>
        <v>76727897</v>
      </c>
      <c r="F19" s="75">
        <f>500000+72717717+500000</f>
        <v>73717717</v>
      </c>
    </row>
    <row r="20" spans="1:8" ht="12" customHeight="1" x14ac:dyDescent="0.25">
      <c r="A20" s="61" t="s">
        <v>79</v>
      </c>
      <c r="B20" s="76">
        <f>341260+4715311</f>
        <v>5056571</v>
      </c>
      <c r="C20" s="76">
        <v>0</v>
      </c>
      <c r="D20" s="76"/>
      <c r="E20" s="76">
        <v>0</v>
      </c>
      <c r="F20" s="76">
        <v>0</v>
      </c>
    </row>
    <row r="21" spans="1:8" ht="12" customHeight="1" x14ac:dyDescent="0.25">
      <c r="A21" s="41" t="s">
        <v>82</v>
      </c>
      <c r="B21" s="75">
        <v>40760105</v>
      </c>
      <c r="C21" s="75">
        <v>38336840</v>
      </c>
      <c r="D21" s="75"/>
      <c r="E21" s="75">
        <v>0</v>
      </c>
      <c r="F21" s="75">
        <v>0</v>
      </c>
    </row>
    <row r="22" spans="1:8" ht="12" customHeight="1" x14ac:dyDescent="0.25">
      <c r="A22" s="61" t="s">
        <v>17</v>
      </c>
      <c r="B22" s="76">
        <v>143375409</v>
      </c>
      <c r="C22" s="76">
        <v>95333585</v>
      </c>
      <c r="D22" s="76"/>
      <c r="E22" s="76">
        <v>95233585</v>
      </c>
      <c r="F22" s="76">
        <v>95233585</v>
      </c>
    </row>
    <row r="23" spans="1:8" ht="12" customHeight="1" x14ac:dyDescent="0.25">
      <c r="A23" s="41" t="s">
        <v>75</v>
      </c>
      <c r="B23" s="75">
        <v>7277451</v>
      </c>
      <c r="C23" s="75">
        <v>640001</v>
      </c>
      <c r="D23" s="75"/>
      <c r="E23" s="75">
        <v>640001</v>
      </c>
      <c r="F23" s="75">
        <v>640001</v>
      </c>
    </row>
    <row r="24" spans="1:8" ht="12" customHeight="1" x14ac:dyDescent="0.25">
      <c r="A24" s="61" t="s">
        <v>76</v>
      </c>
      <c r="B24" s="76">
        <v>9798821</v>
      </c>
      <c r="C24" s="76">
        <v>0</v>
      </c>
      <c r="D24" s="76"/>
      <c r="E24" s="76">
        <v>0</v>
      </c>
      <c r="F24" s="76">
        <v>0</v>
      </c>
    </row>
    <row r="25" spans="1:8" ht="12" customHeight="1" x14ac:dyDescent="0.25">
      <c r="A25" s="41" t="s">
        <v>61</v>
      </c>
      <c r="B25" s="75">
        <v>52493</v>
      </c>
      <c r="C25" s="75">
        <v>7000000</v>
      </c>
      <c r="D25" s="75"/>
      <c r="E25" s="75">
        <v>7000000</v>
      </c>
      <c r="F25" s="75">
        <v>7000000</v>
      </c>
    </row>
    <row r="26" spans="1:8" ht="12" customHeight="1" x14ac:dyDescent="0.25">
      <c r="A26" s="61" t="s">
        <v>77</v>
      </c>
      <c r="B26" s="76">
        <v>1000000</v>
      </c>
      <c r="C26" s="76">
        <v>1000000</v>
      </c>
      <c r="D26" s="76"/>
      <c r="E26" s="76">
        <v>1000000</v>
      </c>
      <c r="F26" s="76">
        <v>1000000</v>
      </c>
    </row>
    <row r="27" spans="1:8" ht="12" customHeight="1" x14ac:dyDescent="0.25">
      <c r="A27" s="41" t="s">
        <v>8</v>
      </c>
      <c r="B27" s="75">
        <f>52666+116296+23190+500000+3500</f>
        <v>695652</v>
      </c>
      <c r="C27" s="75">
        <f>50000+64255+1500000+275000+359916+551605+100000</f>
        <v>2900776</v>
      </c>
      <c r="D27" s="75"/>
      <c r="E27" s="75">
        <f>50000+64255+1500000+275000+359916+351605+100000</f>
        <v>2700776</v>
      </c>
      <c r="F27" s="75">
        <f>50000+65772+1500000+275000+359916+351605+100000</f>
        <v>2702293</v>
      </c>
    </row>
    <row r="28" spans="1:8" ht="12" customHeight="1" thickBot="1" x14ac:dyDescent="0.3">
      <c r="B28" s="3"/>
      <c r="C28" s="3"/>
      <c r="D28" s="3"/>
      <c r="E28" s="3"/>
      <c r="F28" s="3"/>
    </row>
    <row r="29" spans="1:8" ht="12" customHeight="1" x14ac:dyDescent="0.25">
      <c r="A29" s="43" t="s">
        <v>5</v>
      </c>
      <c r="B29" s="60">
        <v>277.52</v>
      </c>
      <c r="C29" s="60">
        <v>399.5</v>
      </c>
      <c r="D29" s="44"/>
      <c r="E29" s="60">
        <v>399.5</v>
      </c>
      <c r="F29" s="60">
        <v>399.5</v>
      </c>
      <c r="G29" s="45"/>
    </row>
    <row r="30" spans="1:8" ht="12" customHeight="1" x14ac:dyDescent="0.25">
      <c r="A30" s="6" t="s">
        <v>6</v>
      </c>
      <c r="B30" s="67">
        <v>44.58</v>
      </c>
      <c r="C30" s="70">
        <v>57.53</v>
      </c>
      <c r="D30" s="7"/>
      <c r="E30" s="67">
        <v>57.53</v>
      </c>
      <c r="F30" s="67">
        <v>59.78</v>
      </c>
      <c r="G30" s="8"/>
    </row>
    <row r="31" spans="1:8" ht="12" customHeight="1" x14ac:dyDescent="0.25">
      <c r="A31" s="46" t="s">
        <v>7</v>
      </c>
      <c r="B31" s="68">
        <v>226.1</v>
      </c>
      <c r="C31" s="69">
        <v>335.97</v>
      </c>
      <c r="D31" s="47"/>
      <c r="E31" s="68">
        <v>335.97</v>
      </c>
      <c r="F31" s="68">
        <v>333.72</v>
      </c>
      <c r="G31" s="48"/>
    </row>
    <row r="32" spans="1:8" ht="12" customHeight="1" thickBot="1" x14ac:dyDescent="0.3">
      <c r="A32" s="103" t="s">
        <v>8</v>
      </c>
      <c r="B32" s="104">
        <v>6.84</v>
      </c>
      <c r="C32" s="104">
        <v>6</v>
      </c>
      <c r="D32" s="104"/>
      <c r="E32" s="104">
        <v>6</v>
      </c>
      <c r="F32" s="104">
        <v>6</v>
      </c>
      <c r="G32" s="9"/>
    </row>
    <row r="35" spans="1:7" x14ac:dyDescent="0.25">
      <c r="A35" s="88"/>
      <c r="B35" s="90"/>
      <c r="C35" s="90"/>
      <c r="D35" s="90"/>
      <c r="E35" s="90"/>
      <c r="F35" s="90"/>
    </row>
    <row r="36" spans="1:7" x14ac:dyDescent="0.25">
      <c r="A36" s="88"/>
      <c r="B36" s="90"/>
      <c r="C36" s="90"/>
      <c r="D36" s="90"/>
      <c r="E36" s="90"/>
      <c r="F36" s="90"/>
      <c r="G36" s="89"/>
    </row>
    <row r="37" spans="1:7" x14ac:dyDescent="0.25">
      <c r="A37" s="88"/>
      <c r="B37" s="90"/>
      <c r="C37" s="90"/>
      <c r="D37" s="90"/>
      <c r="E37" s="90"/>
      <c r="F37" s="90"/>
      <c r="G37" s="89"/>
    </row>
    <row r="38" spans="1:7" x14ac:dyDescent="0.25">
      <c r="A38" s="88"/>
      <c r="B38" s="90"/>
      <c r="C38" s="90"/>
      <c r="D38" s="90"/>
      <c r="E38" s="90"/>
      <c r="F38" s="90"/>
      <c r="G38" s="89"/>
    </row>
    <row r="39" spans="1:7" x14ac:dyDescent="0.25">
      <c r="A39" s="88"/>
      <c r="B39" s="90"/>
      <c r="C39" s="90"/>
      <c r="D39" s="90"/>
      <c r="E39" s="90"/>
      <c r="F39" s="90"/>
      <c r="G39" s="89"/>
    </row>
    <row r="40" spans="1:7" x14ac:dyDescent="0.25">
      <c r="A40" s="88"/>
      <c r="B40" s="90"/>
      <c r="C40" s="90"/>
      <c r="D40" s="90"/>
      <c r="E40" s="90"/>
      <c r="F40" s="90"/>
      <c r="G40" s="89"/>
    </row>
    <row r="41" spans="1:7" x14ac:dyDescent="0.25">
      <c r="A41" s="88"/>
      <c r="B41" s="90"/>
      <c r="C41" s="90"/>
      <c r="D41" s="90"/>
      <c r="E41" s="90"/>
      <c r="F41" s="90"/>
      <c r="G41" s="89"/>
    </row>
    <row r="42" spans="1:7" x14ac:dyDescent="0.25">
      <c r="A42" s="88"/>
      <c r="B42" s="90"/>
      <c r="C42" s="90"/>
      <c r="D42" s="90"/>
      <c r="E42" s="90"/>
      <c r="F42" s="90"/>
      <c r="G42" s="89"/>
    </row>
    <row r="43" spans="1:7" x14ac:dyDescent="0.25">
      <c r="A43" s="88"/>
      <c r="B43" s="90"/>
      <c r="C43" s="90"/>
      <c r="D43" s="90"/>
      <c r="E43" s="90"/>
      <c r="F43" s="90"/>
      <c r="G43" s="89"/>
    </row>
    <row r="44" spans="1:7" x14ac:dyDescent="0.25">
      <c r="A44" s="88"/>
      <c r="B44" s="90"/>
      <c r="C44" s="90"/>
      <c r="D44" s="90"/>
      <c r="E44" s="90"/>
      <c r="F44" s="90"/>
      <c r="G44" s="89"/>
    </row>
    <row r="45" spans="1:7" x14ac:dyDescent="0.25">
      <c r="A45" s="88"/>
      <c r="B45" s="90"/>
      <c r="C45" s="90"/>
      <c r="D45" s="90"/>
      <c r="E45" s="90"/>
      <c r="F45" s="90"/>
      <c r="G45" s="89"/>
    </row>
    <row r="46" spans="1:7" x14ac:dyDescent="0.25">
      <c r="A46" s="88"/>
      <c r="B46" s="90"/>
      <c r="C46" s="90"/>
      <c r="D46" s="90"/>
      <c r="E46" s="90"/>
      <c r="F46" s="90"/>
      <c r="G46" s="89"/>
    </row>
    <row r="47" spans="1:7" x14ac:dyDescent="0.25">
      <c r="A47" s="88"/>
      <c r="B47" s="90"/>
      <c r="C47" s="90"/>
      <c r="D47" s="90"/>
      <c r="E47" s="90"/>
      <c r="F47" s="90"/>
      <c r="G47" s="89"/>
    </row>
    <row r="48" spans="1:7" x14ac:dyDescent="0.25">
      <c r="A48" s="91"/>
      <c r="B48" s="90"/>
      <c r="C48" s="90"/>
      <c r="D48" s="90"/>
      <c r="E48" s="90"/>
      <c r="F48" s="90"/>
      <c r="G48" s="89"/>
    </row>
    <row r="49" spans="1:7" x14ac:dyDescent="0.25">
      <c r="A49" s="91"/>
      <c r="B49" s="90"/>
      <c r="C49" s="90"/>
      <c r="D49" s="90"/>
      <c r="E49" s="90"/>
      <c r="F49" s="90"/>
      <c r="G49" s="89"/>
    </row>
    <row r="50" spans="1:7" x14ac:dyDescent="0.25">
      <c r="A50" s="91"/>
      <c r="B50" s="90"/>
      <c r="C50" s="90"/>
      <c r="D50" s="90"/>
      <c r="E50" s="90"/>
      <c r="F50" s="90"/>
      <c r="G50" s="89"/>
    </row>
    <row r="51" spans="1:7" x14ac:dyDescent="0.25">
      <c r="A51" s="88"/>
      <c r="B51" s="93"/>
      <c r="C51" s="93"/>
      <c r="D51" s="93"/>
      <c r="E51" s="93"/>
      <c r="F51" s="93"/>
      <c r="G51" s="89"/>
    </row>
    <row r="52" spans="1:7" x14ac:dyDescent="0.25">
      <c r="A52" s="88"/>
      <c r="B52" s="89"/>
      <c r="C52" s="89"/>
      <c r="D52" s="90"/>
      <c r="E52" s="89"/>
      <c r="F52" s="89"/>
    </row>
    <row r="53" spans="1:7" ht="15.75" x14ac:dyDescent="0.25">
      <c r="A53" s="112"/>
      <c r="B53" s="112"/>
      <c r="C53" s="112"/>
      <c r="D53" s="112"/>
      <c r="E53" s="112"/>
      <c r="F53" s="112"/>
    </row>
  </sheetData>
  <sheetProtection formatCells="0" insertRows="0" selectLockedCells="1"/>
  <protectedRanges>
    <protectedRange password="CA89" sqref="B2:G4 B17 C17:G18 C5:D5 D15:D16 G5:G16 A28:F35 A2:A27 G30:G35 G19:G28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B5:C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E5:F5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B6:F14 B18:F27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B15:C16" name="Range1_4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E15:F16" name="Range1_5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A53" name="Range1_6" securityDescriptor="O:WDG:WDD:(A;;CC;;;S-1-5-21-3219648850-738124763-203175933-17295)(A;;CC;;;S-1-5-21-3219648850-738124763-203175933-17298)(A;;CC;;;S-1-5-21-3219648850-738124763-203175933-17299)"/>
    <protectedRange password="CA89" sqref="A1:G1" name="Range1_8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mergeCells count="1">
    <mergeCell ref="A53:F53"/>
  </mergeCells>
  <conditionalFormatting sqref="A35:A46 A51:A52 A54:F1048576 B36:F46 G48:G1048576 A2:XFD20 A21:F34 H21:XFD1048576 G21:G46 A47:F50 H1:XFD1">
    <cfRule type="expression" priority="19" stopIfTrue="1">
      <formula>CELL("protect",A1)=1</formula>
    </cfRule>
    <cfRule type="expression" dxfId="86" priority="20">
      <formula>CELL("protect",A1)=1</formula>
    </cfRule>
  </conditionalFormatting>
  <conditionalFormatting sqref="B35:F35">
    <cfRule type="expression" priority="13" stopIfTrue="1">
      <formula>CELL("protect",B35)=1</formula>
    </cfRule>
    <cfRule type="expression" dxfId="85" priority="14">
      <formula>CELL("protect",B35)=1</formula>
    </cfRule>
  </conditionalFormatting>
  <conditionalFormatting sqref="G48:G51 G36:G46 B35:F50">
    <cfRule type="cellIs" dxfId="84" priority="11" operator="lessThan">
      <formula>0</formula>
    </cfRule>
    <cfRule type="cellIs" dxfId="83" priority="12" operator="greaterThan">
      <formula>0</formula>
    </cfRule>
  </conditionalFormatting>
  <conditionalFormatting sqref="B52:F52 G47">
    <cfRule type="expression" priority="9" stopIfTrue="1">
      <formula>CELL("protect",B47)=1</formula>
    </cfRule>
    <cfRule type="expression" dxfId="82" priority="10">
      <formula>CELL("protect",B47)=1</formula>
    </cfRule>
  </conditionalFormatting>
  <conditionalFormatting sqref="B52:F52 G47">
    <cfRule type="cellIs" dxfId="81" priority="7" operator="lessThan">
      <formula>0</formula>
    </cfRule>
    <cfRule type="cellIs" dxfId="80" priority="8" operator="greaterThan">
      <formula>0</formula>
    </cfRule>
  </conditionalFormatting>
  <conditionalFormatting sqref="A53">
    <cfRule type="expression" priority="5" stopIfTrue="1">
      <formula>CELL("protect",A53)=1</formula>
    </cfRule>
    <cfRule type="expression" dxfId="79" priority="6">
      <formula>CELL("protect",A53)=1</formula>
    </cfRule>
  </conditionalFormatting>
  <conditionalFormatting sqref="A1:G1">
    <cfRule type="expression" priority="1" stopIfTrue="1">
      <formula>CELL("protect",A1)=1</formula>
    </cfRule>
    <cfRule type="expression" dxfId="78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80</v>
      </c>
      <c r="D2" s="17" t="s">
        <v>83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>
      <c r="C4" s="3"/>
      <c r="D4" s="3"/>
      <c r="E4" s="3"/>
      <c r="F4" s="3"/>
    </row>
    <row r="5" spans="1:7" ht="12" customHeight="1" x14ac:dyDescent="0.25">
      <c r="A5" s="2" t="s">
        <v>60</v>
      </c>
      <c r="B5" s="2"/>
      <c r="C5" s="22"/>
      <c r="D5" s="22"/>
      <c r="E5" s="22"/>
      <c r="F5" s="25"/>
    </row>
    <row r="6" spans="1:7" ht="12" customHeight="1" x14ac:dyDescent="0.25">
      <c r="A6" s="52" t="s">
        <v>21</v>
      </c>
      <c r="B6" s="52"/>
      <c r="C6" s="80">
        <v>8210090</v>
      </c>
      <c r="D6" s="80">
        <v>9056492</v>
      </c>
      <c r="E6" s="80"/>
      <c r="F6" s="80">
        <v>9328187</v>
      </c>
    </row>
    <row r="7" spans="1:7" ht="12" customHeight="1" x14ac:dyDescent="0.25">
      <c r="A7" s="61" t="s">
        <v>6</v>
      </c>
      <c r="B7" s="64"/>
      <c r="C7" s="76">
        <v>7689960</v>
      </c>
      <c r="D7" s="76">
        <v>8520275</v>
      </c>
      <c r="E7" s="63"/>
      <c r="F7" s="76">
        <v>8791970</v>
      </c>
    </row>
    <row r="8" spans="1:7" s="65" customFormat="1" ht="12" customHeight="1" x14ac:dyDescent="0.25">
      <c r="A8" s="41" t="s">
        <v>17</v>
      </c>
      <c r="B8" s="53"/>
      <c r="C8" s="75">
        <v>520130</v>
      </c>
      <c r="D8" s="75">
        <v>536217</v>
      </c>
      <c r="E8" s="39"/>
      <c r="F8" s="75">
        <v>536217</v>
      </c>
    </row>
    <row r="9" spans="1:7" ht="12" customHeight="1" thickBot="1" x14ac:dyDescent="0.3">
      <c r="C9" s="3"/>
      <c r="D9" s="3"/>
      <c r="E9" s="3"/>
      <c r="F9" s="3"/>
    </row>
    <row r="10" spans="1:7" s="3" customFormat="1" ht="12" customHeight="1" thickBot="1" x14ac:dyDescent="0.3">
      <c r="A10" s="105" t="s">
        <v>5</v>
      </c>
      <c r="B10" s="49"/>
      <c r="C10" s="86">
        <v>0</v>
      </c>
      <c r="D10" s="86">
        <v>0</v>
      </c>
      <c r="E10" s="49"/>
      <c r="F10" s="86">
        <v>0</v>
      </c>
      <c r="G10" s="58"/>
    </row>
    <row r="11" spans="1:7" x14ac:dyDescent="0.25">
      <c r="C11" s="3"/>
      <c r="D11" s="3"/>
      <c r="E11" s="3"/>
      <c r="F11" s="3"/>
    </row>
    <row r="12" spans="1:7" x14ac:dyDescent="0.25">
      <c r="C12" s="3"/>
      <c r="D12" s="3"/>
      <c r="E12" s="3"/>
      <c r="F12" s="3"/>
    </row>
    <row r="13" spans="1:7" x14ac:dyDescent="0.25">
      <c r="A13" s="10"/>
      <c r="B13" s="23"/>
      <c r="C13" s="11"/>
      <c r="D13" s="11"/>
      <c r="E13" s="3"/>
      <c r="F13" s="11"/>
    </row>
  </sheetData>
  <sheetProtection formatCells="0" insertRows="0" selectLockedCells="1"/>
  <protectedRanges>
    <protectedRange password="CA89" sqref="C4:D4 E4:G5 G6 A4:B6 A7:G13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F6" name="Range1_1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11" stopIfTrue="1">
      <formula>CELL("protect",A1)=1</formula>
    </cfRule>
    <cfRule type="expression" dxfId="18" priority="12">
      <formula>CELL("protect",A1)=1</formula>
    </cfRule>
  </conditionalFormatting>
  <conditionalFormatting sqref="C13:F13">
    <cfRule type="cellIs" dxfId="17" priority="9" operator="lessThan">
      <formula>0</formula>
    </cfRule>
    <cfRule type="cellIs" dxfId="16" priority="10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15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14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3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80</v>
      </c>
      <c r="D2" s="17" t="s">
        <v>83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/>
    <row r="5" spans="1:7" ht="12" customHeight="1" x14ac:dyDescent="0.25">
      <c r="A5" s="39" t="s">
        <v>45</v>
      </c>
      <c r="B5" s="39"/>
      <c r="C5" s="73">
        <v>58671481</v>
      </c>
      <c r="D5" s="73">
        <v>64720087</v>
      </c>
      <c r="E5" s="39"/>
      <c r="F5" s="73">
        <v>66661690</v>
      </c>
      <c r="G5" s="2"/>
    </row>
    <row r="6" spans="1:7" ht="12" customHeight="1" x14ac:dyDescent="0.25">
      <c r="A6" s="2" t="s">
        <v>46</v>
      </c>
      <c r="B6" s="2"/>
      <c r="C6" s="74">
        <v>48641782</v>
      </c>
      <c r="D6" s="74">
        <v>53656399</v>
      </c>
      <c r="E6" s="74"/>
      <c r="F6" s="74">
        <v>55266091</v>
      </c>
      <c r="G6" s="2"/>
    </row>
    <row r="7" spans="1:7" ht="12" customHeight="1" x14ac:dyDescent="0.25">
      <c r="A7" s="39" t="s">
        <v>47</v>
      </c>
      <c r="B7" s="39"/>
      <c r="C7" s="75">
        <v>99660680</v>
      </c>
      <c r="D7" s="75">
        <v>109934978</v>
      </c>
      <c r="E7" s="75"/>
      <c r="F7" s="75">
        <v>113233027</v>
      </c>
      <c r="G7" s="2"/>
    </row>
    <row r="8" spans="1:7" ht="12" customHeight="1" x14ac:dyDescent="0.25">
      <c r="A8" s="2" t="s">
        <v>48</v>
      </c>
      <c r="B8" s="2"/>
      <c r="C8" s="74">
        <f>18645863+9468323</f>
        <v>28114186</v>
      </c>
      <c r="D8" s="74">
        <f>22708026+10444439</f>
        <v>33152465</v>
      </c>
      <c r="E8" s="74"/>
      <c r="F8" s="74">
        <f>23389267+12985441</f>
        <v>36374708</v>
      </c>
      <c r="G8" s="2"/>
    </row>
    <row r="9" spans="1:7" ht="12" customHeight="1" x14ac:dyDescent="0.25">
      <c r="A9" s="39" t="s">
        <v>49</v>
      </c>
      <c r="B9" s="39"/>
      <c r="C9" s="75">
        <v>44168609</v>
      </c>
      <c r="D9" s="75">
        <v>48722074</v>
      </c>
      <c r="E9" s="75"/>
      <c r="F9" s="75">
        <v>50183736</v>
      </c>
      <c r="G9" s="2"/>
    </row>
    <row r="10" spans="1:7" ht="12" customHeight="1" x14ac:dyDescent="0.25">
      <c r="A10" s="2" t="s">
        <v>50</v>
      </c>
      <c r="B10" s="2"/>
      <c r="C10" s="74">
        <v>33063772</v>
      </c>
      <c r="D10" s="74">
        <v>36472408</v>
      </c>
      <c r="E10" s="74"/>
      <c r="F10" s="74">
        <v>37566580</v>
      </c>
      <c r="G10" s="2"/>
    </row>
    <row r="11" spans="1:7" ht="12" customHeight="1" x14ac:dyDescent="0.25">
      <c r="A11" s="39" t="s">
        <v>51</v>
      </c>
      <c r="B11" s="39"/>
      <c r="C11" s="75">
        <v>27522876</v>
      </c>
      <c r="D11" s="75">
        <f>30360286</f>
        <v>30360286</v>
      </c>
      <c r="E11" s="75"/>
      <c r="F11" s="75">
        <f>31271095</f>
        <v>31271095</v>
      </c>
      <c r="G11" s="2"/>
    </row>
    <row r="12" spans="1:7" ht="12" customHeight="1" x14ac:dyDescent="0.25">
      <c r="A12" s="2" t="s">
        <v>52</v>
      </c>
      <c r="B12" s="2"/>
      <c r="C12" s="74">
        <v>23586189</v>
      </c>
      <c r="D12" s="74">
        <v>26017755</v>
      </c>
      <c r="E12" s="74"/>
      <c r="F12" s="74">
        <v>26798288</v>
      </c>
      <c r="G12" s="2"/>
    </row>
    <row r="13" spans="1:7" ht="12" customHeight="1" x14ac:dyDescent="0.25">
      <c r="A13" s="39" t="s">
        <v>53</v>
      </c>
      <c r="B13" s="39"/>
      <c r="C13" s="75">
        <f>11091113+485000+500000</f>
        <v>12076113</v>
      </c>
      <c r="D13" s="75">
        <f>12234527+500000</f>
        <v>12734527</v>
      </c>
      <c r="E13" s="75"/>
      <c r="F13" s="75">
        <f>12601563+500000</f>
        <v>13101563</v>
      </c>
      <c r="G13" s="2"/>
    </row>
    <row r="14" spans="1:7" ht="13.5" customHeight="1" x14ac:dyDescent="0.25">
      <c r="A14" s="2" t="s">
        <v>54</v>
      </c>
      <c r="B14" s="2"/>
      <c r="C14" s="81">
        <v>448192265</v>
      </c>
      <c r="D14" s="81">
        <v>488523773</v>
      </c>
      <c r="E14" s="82"/>
      <c r="F14" s="81">
        <v>503127886</v>
      </c>
      <c r="G14" s="2"/>
    </row>
    <row r="15" spans="1:7" ht="12" customHeight="1" x14ac:dyDescent="0.25">
      <c r="A15" s="52" t="s">
        <v>21</v>
      </c>
      <c r="B15" s="52"/>
      <c r="C15" s="79">
        <f>SUM(C5:C14)</f>
        <v>823697953</v>
      </c>
      <c r="D15" s="79">
        <f t="shared" ref="D15:F15" si="0">SUM(D5:D14)</f>
        <v>904294752</v>
      </c>
      <c r="E15" s="79">
        <f t="shared" si="0"/>
        <v>0</v>
      </c>
      <c r="F15" s="79">
        <f t="shared" si="0"/>
        <v>933584664</v>
      </c>
      <c r="G15" s="2"/>
    </row>
    <row r="16" spans="1:7" ht="12" customHeight="1" x14ac:dyDescent="0.25">
      <c r="A16" s="61" t="s">
        <v>6</v>
      </c>
      <c r="B16" s="64"/>
      <c r="C16" s="76">
        <v>742486797</v>
      </c>
      <c r="D16" s="76">
        <v>821087375</v>
      </c>
      <c r="E16" s="63"/>
      <c r="F16" s="76">
        <v>850377287</v>
      </c>
    </row>
    <row r="17" spans="1:7" s="65" customFormat="1" ht="12" customHeight="1" x14ac:dyDescent="0.25">
      <c r="A17" s="41" t="s">
        <v>17</v>
      </c>
      <c r="B17" s="53"/>
      <c r="C17" s="75">
        <v>80711156</v>
      </c>
      <c r="D17" s="75">
        <v>83207377</v>
      </c>
      <c r="E17" s="39"/>
      <c r="F17" s="75">
        <v>83207377</v>
      </c>
    </row>
    <row r="18" spans="1:7" s="65" customFormat="1" ht="12" customHeight="1" x14ac:dyDescent="0.25">
      <c r="A18" s="102" t="s">
        <v>8</v>
      </c>
      <c r="B18" s="64"/>
      <c r="C18" s="76">
        <v>500000</v>
      </c>
      <c r="D18" s="76">
        <v>0</v>
      </c>
      <c r="E18" s="63"/>
      <c r="F18" s="76">
        <v>0</v>
      </c>
    </row>
    <row r="19" spans="1:7" ht="12" customHeight="1" thickBot="1" x14ac:dyDescent="0.3">
      <c r="C19" s="3"/>
      <c r="D19" s="3"/>
      <c r="E19" s="3"/>
      <c r="F19" s="3"/>
    </row>
    <row r="20" spans="1:7" s="24" customFormat="1" ht="12" customHeight="1" thickBot="1" x14ac:dyDescent="0.3">
      <c r="A20" s="105" t="s">
        <v>5</v>
      </c>
      <c r="B20" s="49"/>
      <c r="C20" s="86">
        <v>0</v>
      </c>
      <c r="D20" s="86">
        <v>0</v>
      </c>
      <c r="E20" s="49"/>
      <c r="F20" s="86">
        <v>0</v>
      </c>
      <c r="G20" s="58"/>
    </row>
    <row r="21" spans="1:7" x14ac:dyDescent="0.25">
      <c r="C21" s="3"/>
      <c r="D21" s="3"/>
      <c r="E21" s="3"/>
      <c r="F21" s="3"/>
    </row>
    <row r="22" spans="1:7" x14ac:dyDescent="0.25">
      <c r="C22" s="3"/>
      <c r="D22" s="3"/>
      <c r="E22" s="3"/>
      <c r="F22" s="3"/>
    </row>
    <row r="23" spans="1:7" x14ac:dyDescent="0.25">
      <c r="A23" s="10"/>
      <c r="B23" s="23"/>
      <c r="C23" s="11"/>
      <c r="D23" s="11"/>
      <c r="E23" s="3"/>
      <c r="F23" s="11"/>
    </row>
  </sheetData>
  <sheetProtection formatCells="0" insertRows="0" selectLockedCells="1"/>
  <protectedRanges>
    <protectedRange password="CA89" sqref="A4:G4 E5 G5:G14 A5:B14 A15:G25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C12 D6:F13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4:F14" name="Range1_5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C4:C12 H1:XFD3 A4:B13 D4:XFD13 A19:XFD1048576 A14:XFD17">
    <cfRule type="expression" priority="19" stopIfTrue="1">
      <formula>CELL("protect",A1)=1</formula>
    </cfRule>
    <cfRule type="expression" dxfId="13" priority="20">
      <formula>CELL("protect",A1)=1</formula>
    </cfRule>
  </conditionalFormatting>
  <conditionalFormatting sqref="C23:F23">
    <cfRule type="cellIs" dxfId="12" priority="17" operator="lessThan">
      <formula>0</formula>
    </cfRule>
    <cfRule type="cellIs" dxfId="11" priority="18" operator="greaterThan">
      <formula>0</formula>
    </cfRule>
  </conditionalFormatting>
  <conditionalFormatting sqref="C13">
    <cfRule type="expression" priority="15" stopIfTrue="1">
      <formula>CELL("protect",C13)=1</formula>
    </cfRule>
    <cfRule type="expression" dxfId="10" priority="16">
      <formula>CELL("protect",C13)=1</formula>
    </cfRule>
  </conditionalFormatting>
  <conditionalFormatting sqref="A1:B3 G1:G3">
    <cfRule type="expression" priority="7" stopIfTrue="1">
      <formula>CELL("protect",A1)=1</formula>
    </cfRule>
    <cfRule type="expression" dxfId="9" priority="8">
      <formula>CELL("protect",A1)=1</formula>
    </cfRule>
  </conditionalFormatting>
  <conditionalFormatting sqref="C1:F1 C2:E2 C3:F3">
    <cfRule type="expression" priority="5" stopIfTrue="1">
      <formula>CELL("protect",C1)=1</formula>
    </cfRule>
    <cfRule type="expression" dxfId="8" priority="6">
      <formula>CELL("protect",C1)=1</formula>
    </cfRule>
  </conditionalFormatting>
  <conditionalFormatting sqref="A18:XFD18">
    <cfRule type="expression" priority="1" stopIfTrue="1">
      <formula>CELL("protect",A18)=1</formula>
    </cfRule>
    <cfRule type="expression" dxfId="7" priority="2">
      <formula>CELL("protect",A18)=1</formula>
    </cfRule>
  </conditionalFormatting>
  <pageMargins left="0.7" right="0.7" top="0.75" bottom="0.75" header="0.3" footer="0.3"/>
  <pageSetup scale="80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8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80</v>
      </c>
      <c r="D2" s="17" t="s">
        <v>83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/>
    <row r="5" spans="1:7" ht="12" customHeight="1" x14ac:dyDescent="0.25">
      <c r="A5" s="39" t="s">
        <v>62</v>
      </c>
      <c r="B5" s="39"/>
      <c r="C5" s="73">
        <v>1358000</v>
      </c>
      <c r="D5" s="73">
        <v>2400000</v>
      </c>
      <c r="E5" s="39"/>
      <c r="F5" s="73">
        <v>2400000</v>
      </c>
    </row>
    <row r="6" spans="1:7" ht="12" customHeight="1" x14ac:dyDescent="0.25">
      <c r="A6" s="63" t="s">
        <v>55</v>
      </c>
      <c r="B6" s="63"/>
      <c r="C6" s="76">
        <v>1879511</v>
      </c>
      <c r="D6" s="76">
        <v>1937640</v>
      </c>
      <c r="E6" s="63"/>
      <c r="F6" s="76">
        <v>1937640</v>
      </c>
    </row>
    <row r="7" spans="1:7" ht="12" customHeight="1" x14ac:dyDescent="0.25">
      <c r="A7" s="39" t="s">
        <v>56</v>
      </c>
      <c r="B7" s="39"/>
      <c r="C7" s="75">
        <v>1697500</v>
      </c>
      <c r="D7" s="75">
        <v>1750000</v>
      </c>
      <c r="E7" s="39"/>
      <c r="F7" s="75">
        <v>1750000</v>
      </c>
    </row>
    <row r="8" spans="1:7" ht="12" customHeight="1" x14ac:dyDescent="0.25">
      <c r="A8" s="63" t="s">
        <v>57</v>
      </c>
      <c r="B8" s="63"/>
      <c r="C8" s="76">
        <v>3784094</v>
      </c>
      <c r="D8" s="76">
        <v>3904473</v>
      </c>
      <c r="E8" s="76"/>
      <c r="F8" s="76">
        <v>4596472</v>
      </c>
    </row>
    <row r="9" spans="1:7" ht="12" customHeight="1" x14ac:dyDescent="0.25">
      <c r="A9" s="39" t="s">
        <v>58</v>
      </c>
      <c r="B9" s="39"/>
      <c r="C9" s="75">
        <v>52666</v>
      </c>
      <c r="D9" s="75">
        <v>1500000</v>
      </c>
      <c r="E9" s="39"/>
      <c r="F9" s="75">
        <v>1500000</v>
      </c>
    </row>
    <row r="10" spans="1:7" ht="13.5" customHeight="1" x14ac:dyDescent="0.25">
      <c r="A10" s="63" t="s">
        <v>59</v>
      </c>
      <c r="B10" s="63"/>
      <c r="C10" s="81">
        <v>0</v>
      </c>
      <c r="D10" s="81">
        <v>275000</v>
      </c>
      <c r="E10" s="81"/>
      <c r="F10" s="81">
        <v>275000</v>
      </c>
    </row>
    <row r="11" spans="1:7" ht="12" customHeight="1" x14ac:dyDescent="0.25">
      <c r="A11" s="52" t="s">
        <v>21</v>
      </c>
      <c r="B11" s="54"/>
      <c r="C11" s="101">
        <f>SUM(C5:C10)</f>
        <v>8771771</v>
      </c>
      <c r="D11" s="101">
        <f t="shared" ref="D11:F11" si="0">SUM(D5:D10)</f>
        <v>11767113</v>
      </c>
      <c r="E11" s="101">
        <f t="shared" si="0"/>
        <v>0</v>
      </c>
      <c r="F11" s="101">
        <f t="shared" si="0"/>
        <v>12459112</v>
      </c>
    </row>
    <row r="12" spans="1:7" ht="12" customHeight="1" x14ac:dyDescent="0.25">
      <c r="A12" s="61" t="s">
        <v>6</v>
      </c>
      <c r="B12" s="64"/>
      <c r="C12" s="76">
        <v>8719105</v>
      </c>
      <c r="D12" s="76">
        <v>9992113</v>
      </c>
      <c r="E12" s="63"/>
      <c r="F12" s="76">
        <v>10684112</v>
      </c>
    </row>
    <row r="13" spans="1:7" ht="12" customHeight="1" x14ac:dyDescent="0.25">
      <c r="A13" s="41" t="s">
        <v>8</v>
      </c>
      <c r="B13" s="53"/>
      <c r="C13" s="75">
        <v>52666</v>
      </c>
      <c r="D13" s="75">
        <v>1775000</v>
      </c>
      <c r="E13" s="39"/>
      <c r="F13" s="75">
        <v>1775000</v>
      </c>
    </row>
    <row r="14" spans="1:7" ht="12" customHeight="1" thickBot="1" x14ac:dyDescent="0.3">
      <c r="A14" s="65"/>
      <c r="B14" s="65"/>
      <c r="C14" s="62"/>
      <c r="D14" s="62"/>
      <c r="E14" s="62"/>
      <c r="F14" s="62"/>
      <c r="G14" s="2"/>
    </row>
    <row r="15" spans="1:7" ht="12" customHeight="1" thickBot="1" x14ac:dyDescent="0.3">
      <c r="A15" s="105" t="s">
        <v>5</v>
      </c>
      <c r="B15" s="49"/>
      <c r="C15" s="86">
        <v>0</v>
      </c>
      <c r="D15" s="86">
        <v>0</v>
      </c>
      <c r="E15" s="49"/>
      <c r="F15" s="86">
        <v>0</v>
      </c>
      <c r="G15" s="50"/>
    </row>
    <row r="16" spans="1:7" s="24" customFormat="1" ht="12" customHeight="1" x14ac:dyDescent="0.25">
      <c r="A16" s="1"/>
      <c r="B16" s="1"/>
      <c r="C16" s="3"/>
      <c r="D16" s="3"/>
      <c r="E16" s="3"/>
      <c r="F16" s="3"/>
    </row>
    <row r="17" spans="1:6" x14ac:dyDescent="0.25">
      <c r="C17" s="3"/>
      <c r="D17" s="3"/>
      <c r="E17" s="3"/>
      <c r="F17" s="3"/>
    </row>
    <row r="18" spans="1:6" x14ac:dyDescent="0.25">
      <c r="A18" s="10"/>
      <c r="B18" s="23"/>
      <c r="C18" s="11"/>
      <c r="D18" s="11"/>
      <c r="E18" s="3"/>
      <c r="F18" s="11"/>
    </row>
  </sheetData>
  <sheetProtection formatCells="0" insertRows="0" selectLockedCells="1"/>
  <protectedRanges>
    <protectedRange password="CA89" sqref="A10:B10 A4:F9 G17:G19 G4:G15 A11:F18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0:F10" name="Range1_1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4 G5:XFD11 A5:F9 G17:XFD1048576 H16:XFD16 A10:B10 A12:F1048576 G13:XFD15">
    <cfRule type="expression" priority="15" stopIfTrue="1">
      <formula>CELL("protect",A1)=1</formula>
    </cfRule>
    <cfRule type="expression" dxfId="6" priority="16">
      <formula>CELL("protect",A1)=1</formula>
    </cfRule>
  </conditionalFormatting>
  <conditionalFormatting sqref="C18:F18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A1:B3 G1:G3">
    <cfRule type="expression" priority="9" stopIfTrue="1">
      <formula>CELL("protect",A1)=1</formula>
    </cfRule>
    <cfRule type="expression" dxfId="3" priority="10">
      <formula>CELL("protect",A1)=1</formula>
    </cfRule>
  </conditionalFormatting>
  <conditionalFormatting sqref="C1:F1 C2:E2 C3:F3">
    <cfRule type="expression" priority="7" stopIfTrue="1">
      <formula>CELL("protect",C1)=1</formula>
    </cfRule>
    <cfRule type="expression" dxfId="2" priority="8">
      <formula>CELL("protect",C1)=1</formula>
    </cfRule>
  </conditionalFormatting>
  <conditionalFormatting sqref="G12:XFD12">
    <cfRule type="expression" priority="5" stopIfTrue="1">
      <formula>CELL("protect",G12)=1</formula>
    </cfRule>
    <cfRule type="expression" dxfId="1" priority="6">
      <formula>CELL("protect",G12)=1</formula>
    </cfRule>
  </conditionalFormatting>
  <conditionalFormatting sqref="C10:F10">
    <cfRule type="expression" priority="1" stopIfTrue="1">
      <formula>CELL("protect",C10)=1</formula>
    </cfRule>
    <cfRule type="expression" dxfId="0" priority="2">
      <formula>CELL("protect",C10)=1</formula>
    </cfRule>
  </conditionalFormatting>
  <pageMargins left="0.7" right="0.7" top="0.75" bottom="0.75" header="0.3" footer="0.3"/>
  <pageSetup scale="8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showGridLines="0" zoomScaleNormal="100" workbookViewId="0">
      <pane ySplit="3" topLeftCell="A4" activePane="bottomLeft" state="frozen"/>
      <selection activeCell="D12" sqref="D12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80</v>
      </c>
      <c r="D2" s="17" t="s">
        <v>83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>
      <c r="A4" s="2"/>
      <c r="B4" s="2"/>
      <c r="C4" s="2"/>
      <c r="D4" s="2"/>
      <c r="E4" s="2"/>
      <c r="F4" s="2"/>
    </row>
    <row r="5" spans="1:7" ht="12" customHeight="1" x14ac:dyDescent="0.25">
      <c r="A5" s="39" t="s">
        <v>10</v>
      </c>
      <c r="B5" s="39"/>
      <c r="C5" s="73">
        <f>2483757+12742+779274+55152</f>
        <v>3330925</v>
      </c>
      <c r="D5" s="73">
        <f>3832797+75000+100000</f>
        <v>4007797</v>
      </c>
      <c r="E5" s="39"/>
      <c r="F5" s="73">
        <f>4509671+75000</f>
        <v>4584671</v>
      </c>
      <c r="G5" s="2"/>
    </row>
    <row r="6" spans="1:7" ht="13.5" customHeight="1" x14ac:dyDescent="0.25">
      <c r="A6" s="63" t="s">
        <v>74</v>
      </c>
      <c r="B6" s="63"/>
      <c r="C6" s="71">
        <v>31473061</v>
      </c>
      <c r="D6" s="71">
        <v>38336840</v>
      </c>
      <c r="E6" s="63"/>
      <c r="F6" s="71">
        <v>54401005</v>
      </c>
      <c r="G6" s="2"/>
    </row>
    <row r="7" spans="1:7" ht="12" customHeight="1" x14ac:dyDescent="0.25">
      <c r="A7" s="52" t="s">
        <v>21</v>
      </c>
      <c r="B7" s="52"/>
      <c r="C7" s="79">
        <f>SUM(C5:C6)</f>
        <v>34803986</v>
      </c>
      <c r="D7" s="79">
        <f>SUM(D5:D6)</f>
        <v>42344637</v>
      </c>
      <c r="E7" s="52"/>
      <c r="F7" s="79">
        <f>SUM(F5:F6)</f>
        <v>58985676</v>
      </c>
      <c r="G7" s="63"/>
    </row>
    <row r="8" spans="1:7" ht="12" customHeight="1" x14ac:dyDescent="0.25">
      <c r="A8" s="61" t="s">
        <v>6</v>
      </c>
      <c r="B8" s="64"/>
      <c r="C8" s="76">
        <v>2626369</v>
      </c>
      <c r="D8" s="76">
        <v>3843542</v>
      </c>
      <c r="E8" s="76"/>
      <c r="F8" s="76">
        <v>58919904</v>
      </c>
    </row>
    <row r="9" spans="1:7" ht="12" customHeight="1" x14ac:dyDescent="0.25">
      <c r="A9" s="41" t="s">
        <v>7</v>
      </c>
      <c r="B9" s="53"/>
      <c r="C9" s="75">
        <v>32168624</v>
      </c>
      <c r="D9" s="75">
        <v>38336840</v>
      </c>
      <c r="E9" s="75"/>
      <c r="F9" s="75">
        <v>0</v>
      </c>
    </row>
    <row r="10" spans="1:7" ht="12" customHeight="1" x14ac:dyDescent="0.25">
      <c r="A10" s="61" t="s">
        <v>8</v>
      </c>
      <c r="B10" s="64"/>
      <c r="C10" s="76">
        <v>8993</v>
      </c>
      <c r="D10" s="76">
        <v>164255</v>
      </c>
      <c r="E10" s="76"/>
      <c r="F10" s="76">
        <v>65772</v>
      </c>
    </row>
    <row r="11" spans="1:7" ht="12" customHeight="1" thickBot="1" x14ac:dyDescent="0.3">
      <c r="C11" s="3"/>
      <c r="D11" s="3"/>
      <c r="E11" s="3"/>
      <c r="F11" s="3"/>
    </row>
    <row r="12" spans="1:7" ht="12" customHeight="1" thickBot="1" x14ac:dyDescent="0.3">
      <c r="A12" s="51" t="s">
        <v>5</v>
      </c>
      <c r="B12" s="85"/>
      <c r="C12" s="56">
        <f>32.39+11.35</f>
        <v>43.74</v>
      </c>
      <c r="D12" s="56">
        <v>37.78</v>
      </c>
      <c r="E12" s="56"/>
      <c r="F12" s="56">
        <v>37.78</v>
      </c>
      <c r="G12" s="57"/>
    </row>
    <row r="13" spans="1:7" x14ac:dyDescent="0.25">
      <c r="C13" s="3"/>
      <c r="D13" s="3"/>
      <c r="E13" s="3"/>
      <c r="F13" s="3"/>
    </row>
    <row r="14" spans="1:7" x14ac:dyDescent="0.25">
      <c r="C14" s="3"/>
      <c r="D14" s="3"/>
      <c r="E14" s="3"/>
      <c r="F14" s="3"/>
    </row>
    <row r="15" spans="1:7" x14ac:dyDescent="0.25">
      <c r="A15" s="10"/>
      <c r="B15" s="23"/>
      <c r="C15" s="11"/>
      <c r="D15" s="11"/>
      <c r="E15" s="3"/>
      <c r="F15" s="11"/>
    </row>
  </sheetData>
  <sheetProtection formatCells="0" insertRows="0" selectLockedCells="1"/>
  <protectedRanges>
    <protectedRange password="CA89" sqref="F7 C7:D7" name="Range1_3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7" stopIfTrue="1">
      <formula>CELL("protect",A1)=1</formula>
    </cfRule>
    <cfRule type="expression" dxfId="77" priority="8">
      <formula>CELL("protect",A1)=1</formula>
    </cfRule>
  </conditionalFormatting>
  <conditionalFormatting sqref="C15:F15">
    <cfRule type="cellIs" dxfId="76" priority="5" operator="lessThan">
      <formula>0</formula>
    </cfRule>
    <cfRule type="cellIs" dxfId="75" priority="6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74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73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showGridLines="0" zoomScaleNormal="100" workbookViewId="0">
      <pane ySplit="3" topLeftCell="A4" activePane="bottomLeft" state="frozen"/>
      <selection activeCell="D12" sqref="D12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80</v>
      </c>
      <c r="D2" s="17" t="s">
        <v>83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/>
    <row r="5" spans="1:7" ht="12" customHeight="1" x14ac:dyDescent="0.25">
      <c r="A5" s="39" t="s">
        <v>11</v>
      </c>
      <c r="B5" s="42"/>
      <c r="C5" s="73">
        <f>108706+22106</f>
        <v>130812</v>
      </c>
      <c r="D5" s="73">
        <f>359916+151605</f>
        <v>511521</v>
      </c>
      <c r="E5" s="39"/>
      <c r="F5" s="73">
        <f>368473+153256</f>
        <v>521729</v>
      </c>
    </row>
    <row r="6" spans="1:7" ht="13.5" customHeight="1" x14ac:dyDescent="0.25">
      <c r="A6" s="2" t="s">
        <v>22</v>
      </c>
      <c r="C6" s="81">
        <v>0</v>
      </c>
      <c r="D6" s="81">
        <v>400000</v>
      </c>
      <c r="E6" s="82"/>
      <c r="F6" s="81">
        <v>200000</v>
      </c>
    </row>
    <row r="7" spans="1:7" ht="12" customHeight="1" x14ac:dyDescent="0.25">
      <c r="A7" s="52" t="s">
        <v>21</v>
      </c>
      <c r="B7" s="54"/>
      <c r="C7" s="79">
        <f>SUM(C5:C6)</f>
        <v>130812</v>
      </c>
      <c r="D7" s="79">
        <f>SUM(D5:D6)</f>
        <v>911521</v>
      </c>
      <c r="E7" s="52"/>
      <c r="F7" s="79">
        <f>SUM(F5:F6)</f>
        <v>721729</v>
      </c>
    </row>
    <row r="8" spans="1:7" ht="12" customHeight="1" x14ac:dyDescent="0.25">
      <c r="A8" s="61" t="s">
        <v>6</v>
      </c>
      <c r="B8" s="110"/>
      <c r="C8" s="76">
        <v>0</v>
      </c>
      <c r="D8" s="76">
        <v>0</v>
      </c>
      <c r="E8" s="109"/>
      <c r="F8" s="76">
        <v>10208</v>
      </c>
    </row>
    <row r="9" spans="1:7" ht="12" customHeight="1" x14ac:dyDescent="0.25">
      <c r="A9" s="41" t="s">
        <v>8</v>
      </c>
      <c r="B9" s="54"/>
      <c r="C9" s="75">
        <v>130812</v>
      </c>
      <c r="D9" s="75">
        <v>911521</v>
      </c>
      <c r="E9" s="52"/>
      <c r="F9" s="75">
        <v>711521</v>
      </c>
    </row>
    <row r="10" spans="1:7" ht="12" customHeight="1" thickBot="1" x14ac:dyDescent="0.3">
      <c r="C10" s="3"/>
      <c r="D10" s="3"/>
      <c r="E10" s="3"/>
      <c r="F10" s="3"/>
    </row>
    <row r="11" spans="1:7" s="3" customFormat="1" ht="12" customHeight="1" thickBot="1" x14ac:dyDescent="0.3">
      <c r="A11" s="105" t="s">
        <v>5</v>
      </c>
      <c r="B11" s="49"/>
      <c r="C11" s="86">
        <f>2.55+0.54</f>
        <v>3.09</v>
      </c>
      <c r="D11" s="86">
        <v>5</v>
      </c>
      <c r="E11" s="86"/>
      <c r="F11" s="86">
        <v>5</v>
      </c>
      <c r="G11" s="58"/>
    </row>
    <row r="12" spans="1:7" x14ac:dyDescent="0.25">
      <c r="C12" s="3"/>
      <c r="D12" s="3"/>
      <c r="E12" s="3"/>
      <c r="F12" s="3"/>
    </row>
    <row r="13" spans="1:7" x14ac:dyDescent="0.25">
      <c r="C13" s="3"/>
      <c r="D13" s="3"/>
      <c r="E13" s="3"/>
      <c r="F13" s="3"/>
    </row>
    <row r="14" spans="1:7" x14ac:dyDescent="0.25">
      <c r="A14" s="10"/>
      <c r="B14" s="23"/>
      <c r="C14" s="11"/>
      <c r="D14" s="11"/>
      <c r="E14" s="3"/>
      <c r="F14" s="11"/>
    </row>
  </sheetData>
  <sheetProtection formatCells="0" insertRows="0" selectLockedCells="1"/>
  <protectedRanges>
    <protectedRange password="CA89" sqref="A4:G4 A5:B5 E5 G5 A6:G14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7 A10:XFD1048576 G8:XFD9 B8:B9 E8:E9">
    <cfRule type="expression" priority="21" stopIfTrue="1">
      <formula>CELL("protect",A1)=1</formula>
    </cfRule>
    <cfRule type="expression" dxfId="72" priority="22">
      <formula>CELL("protect",A1)=1</formula>
    </cfRule>
  </conditionalFormatting>
  <conditionalFormatting sqref="C14:F14">
    <cfRule type="cellIs" dxfId="71" priority="19" operator="lessThan">
      <formula>0</formula>
    </cfRule>
    <cfRule type="cellIs" dxfId="70" priority="20" operator="greaterThan">
      <formula>0</formula>
    </cfRule>
  </conditionalFormatting>
  <conditionalFormatting sqref="A1:B3 G1:G3">
    <cfRule type="expression" priority="13" stopIfTrue="1">
      <formula>CELL("protect",A1)=1</formula>
    </cfRule>
    <cfRule type="expression" dxfId="69" priority="14">
      <formula>CELL("protect",A1)=1</formula>
    </cfRule>
  </conditionalFormatting>
  <conditionalFormatting sqref="C1:F1 C2:E2 C3:F3">
    <cfRule type="expression" priority="11" stopIfTrue="1">
      <formula>CELL("protect",C1)=1</formula>
    </cfRule>
    <cfRule type="expression" dxfId="68" priority="12">
      <formula>CELL("protect",C1)=1</formula>
    </cfRule>
  </conditionalFormatting>
  <conditionalFormatting sqref="C9:D9">
    <cfRule type="expression" priority="9" stopIfTrue="1">
      <formula>CELL("protect",C9)=1</formula>
    </cfRule>
    <cfRule type="expression" dxfId="67" priority="10">
      <formula>CELL("protect",C9)=1</formula>
    </cfRule>
  </conditionalFormatting>
  <conditionalFormatting sqref="A8:A9">
    <cfRule type="expression" priority="7" stopIfTrue="1">
      <formula>CELL("protect",A8)=1</formula>
    </cfRule>
    <cfRule type="expression" dxfId="66" priority="8">
      <formula>CELL("protect",A8)=1</formula>
    </cfRule>
  </conditionalFormatting>
  <conditionalFormatting sqref="F9">
    <cfRule type="expression" priority="5" stopIfTrue="1">
      <formula>CELL("protect",F9)=1</formula>
    </cfRule>
    <cfRule type="expression" dxfId="65" priority="6">
      <formula>CELL("protect",F9)=1</formula>
    </cfRule>
  </conditionalFormatting>
  <conditionalFormatting sqref="F8">
    <cfRule type="expression" priority="3" stopIfTrue="1">
      <formula>CELL("protect",F8)=1</formula>
    </cfRule>
    <cfRule type="expression" dxfId="64" priority="4">
      <formula>CELL("protect",F8)=1</formula>
    </cfRule>
  </conditionalFormatting>
  <conditionalFormatting sqref="C8:D8">
    <cfRule type="expression" priority="1" stopIfTrue="1">
      <formula>CELL("protect",C8)=1</formula>
    </cfRule>
    <cfRule type="expression" dxfId="63" priority="2">
      <formula>CELL("protect",C8)=1</formula>
    </cfRule>
  </conditionalFormatting>
  <pageMargins left="0.7" right="0.7" top="0.75" bottom="0.75" header="0.3" footer="0.3"/>
  <pageSetup scale="80" orientation="portrait" blackAndWhite="1" r:id="rId1"/>
  <ignoredErrors>
    <ignoredError sqref="C5:D5 F5 C1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80</v>
      </c>
      <c r="D2" s="17" t="s">
        <v>83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s="2" customFormat="1" ht="12" customHeight="1" x14ac:dyDescent="0.2"/>
    <row r="5" spans="1:7" s="2" customFormat="1" ht="12" customHeight="1" x14ac:dyDescent="0.2">
      <c r="A5" s="2" t="s">
        <v>18</v>
      </c>
      <c r="C5" s="106"/>
      <c r="D5" s="106"/>
      <c r="E5" s="107"/>
      <c r="F5" s="106"/>
    </row>
    <row r="6" spans="1:7" s="2" customFormat="1" ht="12" customHeight="1" x14ac:dyDescent="0.2">
      <c r="A6" s="52" t="s">
        <v>21</v>
      </c>
      <c r="B6" s="52"/>
      <c r="C6" s="80">
        <v>115000</v>
      </c>
      <c r="D6" s="80">
        <v>115000</v>
      </c>
      <c r="E6" s="80"/>
      <c r="F6" s="80">
        <v>115000</v>
      </c>
    </row>
    <row r="7" spans="1:7" s="2" customFormat="1" ht="12" customHeight="1" x14ac:dyDescent="0.2">
      <c r="A7" s="92" t="s">
        <v>6</v>
      </c>
      <c r="B7" s="92"/>
      <c r="C7" s="74">
        <v>115000</v>
      </c>
      <c r="D7" s="74">
        <v>115000</v>
      </c>
      <c r="F7" s="74">
        <v>115000</v>
      </c>
    </row>
    <row r="8" spans="1:7" s="2" customFormat="1" ht="12" customHeight="1" thickBot="1" x14ac:dyDescent="0.25"/>
    <row r="9" spans="1:7" s="3" customFormat="1" ht="12" customHeight="1" thickBot="1" x14ac:dyDescent="0.3">
      <c r="A9" s="105" t="s">
        <v>5</v>
      </c>
      <c r="B9" s="49"/>
      <c r="C9" s="86">
        <v>0</v>
      </c>
      <c r="D9" s="86">
        <v>0</v>
      </c>
      <c r="E9" s="49"/>
      <c r="F9" s="86">
        <v>0</v>
      </c>
      <c r="G9" s="58"/>
    </row>
    <row r="10" spans="1:7" x14ac:dyDescent="0.25">
      <c r="C10" s="3"/>
      <c r="D10" s="3"/>
      <c r="E10" s="3"/>
      <c r="F10" s="3"/>
    </row>
    <row r="11" spans="1:7" x14ac:dyDescent="0.25">
      <c r="C11" s="3"/>
      <c r="D11" s="3"/>
      <c r="E11" s="3"/>
      <c r="F11" s="3"/>
    </row>
    <row r="12" spans="1:7" x14ac:dyDescent="0.25">
      <c r="A12" s="10"/>
      <c r="B12" s="23"/>
      <c r="C12" s="11"/>
      <c r="D12" s="11"/>
      <c r="E12" s="3"/>
      <c r="F12" s="11"/>
    </row>
  </sheetData>
  <sheetProtection formatCells="0" insertRows="0" selectLockedCells="1"/>
  <protectedRanges>
    <protectedRange password="CA89" sqref="A4:G5 G6:G7 A8:G12 A6:B7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F6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7:F7" name="Range1_3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11" stopIfTrue="1">
      <formula>CELL("protect",A1)=1</formula>
    </cfRule>
    <cfRule type="expression" dxfId="62" priority="12">
      <formula>CELL("protect",A1)=1</formula>
    </cfRule>
  </conditionalFormatting>
  <conditionalFormatting sqref="C12:F12">
    <cfRule type="cellIs" dxfId="61" priority="9" operator="lessThan">
      <formula>0</formula>
    </cfRule>
    <cfRule type="cellIs" dxfId="60" priority="10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59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58" priority="2">
      <formula>CELL("protect",C1)=1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80</v>
      </c>
      <c r="D2" s="17" t="s">
        <v>83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/>
    <row r="5" spans="1:7" ht="12" customHeight="1" x14ac:dyDescent="0.25">
      <c r="A5" s="39" t="s">
        <v>23</v>
      </c>
      <c r="B5" s="39"/>
      <c r="C5" s="73">
        <v>0</v>
      </c>
      <c r="D5" s="73">
        <v>500000</v>
      </c>
      <c r="E5" s="75"/>
      <c r="F5" s="73">
        <v>500000</v>
      </c>
    </row>
    <row r="6" spans="1:7" s="2" customFormat="1" ht="13.5" customHeight="1" x14ac:dyDescent="0.25">
      <c r="A6" s="63" t="s">
        <v>24</v>
      </c>
      <c r="B6" s="63"/>
      <c r="C6" s="71">
        <v>52493</v>
      </c>
      <c r="D6" s="71">
        <v>1000000</v>
      </c>
      <c r="E6" s="96"/>
      <c r="F6" s="71">
        <v>1000000</v>
      </c>
    </row>
    <row r="7" spans="1:7" ht="12" customHeight="1" x14ac:dyDescent="0.25">
      <c r="A7" s="52" t="s">
        <v>21</v>
      </c>
      <c r="B7" s="52"/>
      <c r="C7" s="79">
        <f>SUM(C5:C6)</f>
        <v>52493</v>
      </c>
      <c r="D7" s="79">
        <f t="shared" ref="D7:F7" si="0">SUM(D5:D6)</f>
        <v>1500000</v>
      </c>
      <c r="E7" s="79">
        <f t="shared" si="0"/>
        <v>0</v>
      </c>
      <c r="F7" s="79">
        <f t="shared" si="0"/>
        <v>1500000</v>
      </c>
    </row>
    <row r="8" spans="1:7" ht="12" customHeight="1" x14ac:dyDescent="0.25">
      <c r="A8" s="61" t="s">
        <v>7</v>
      </c>
      <c r="B8" s="64"/>
      <c r="C8" s="76">
        <v>0</v>
      </c>
      <c r="D8" s="76">
        <v>500000</v>
      </c>
      <c r="E8" s="76"/>
      <c r="F8" s="76">
        <v>500000</v>
      </c>
      <c r="G8" s="26"/>
    </row>
    <row r="9" spans="1:7" ht="12" customHeight="1" x14ac:dyDescent="0.25">
      <c r="A9" s="41" t="s">
        <v>61</v>
      </c>
      <c r="B9" s="53"/>
      <c r="C9" s="75">
        <v>52493</v>
      </c>
      <c r="D9" s="75">
        <v>1000000</v>
      </c>
      <c r="E9" s="39"/>
      <c r="F9" s="75">
        <v>1000000</v>
      </c>
    </row>
    <row r="10" spans="1:7" ht="12" customHeight="1" thickBot="1" x14ac:dyDescent="0.3">
      <c r="C10" s="3"/>
      <c r="D10" s="3"/>
      <c r="E10" s="3"/>
      <c r="F10" s="3"/>
    </row>
    <row r="11" spans="1:7" s="2" customFormat="1" ht="12" customHeight="1" thickBot="1" x14ac:dyDescent="0.25">
      <c r="A11" s="51" t="s">
        <v>5</v>
      </c>
      <c r="B11" s="108"/>
      <c r="C11" s="56">
        <v>0</v>
      </c>
      <c r="D11" s="56">
        <v>0</v>
      </c>
      <c r="E11" s="56"/>
      <c r="F11" s="56">
        <v>0</v>
      </c>
      <c r="G11" s="57"/>
    </row>
    <row r="12" spans="1:7" x14ac:dyDescent="0.25">
      <c r="C12" s="3"/>
      <c r="D12" s="3"/>
      <c r="E12" s="3"/>
      <c r="F12" s="3"/>
    </row>
    <row r="13" spans="1:7" x14ac:dyDescent="0.25">
      <c r="C13" s="3"/>
      <c r="D13" s="3"/>
      <c r="E13" s="3"/>
      <c r="F13" s="3"/>
    </row>
    <row r="14" spans="1:7" x14ac:dyDescent="0.25">
      <c r="A14" s="10"/>
      <c r="B14" s="23"/>
      <c r="C14" s="11"/>
      <c r="D14" s="11"/>
      <c r="E14" s="11"/>
      <c r="F14" s="11"/>
    </row>
  </sheetData>
  <sheetProtection formatCells="0" insertRows="0" selectLockedCells="1"/>
  <protectedRanges>
    <protectedRange password="CA89" sqref="A4:G4 A5:B6 G5:G6 A7:G15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F5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F6" name="Range1_7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11" stopIfTrue="1">
      <formula>CELL("protect",A1)=1</formula>
    </cfRule>
    <cfRule type="expression" dxfId="57" priority="12">
      <formula>CELL("protect",A1)=1</formula>
    </cfRule>
  </conditionalFormatting>
  <conditionalFormatting sqref="C14:F14">
    <cfRule type="cellIs" dxfId="56" priority="9" operator="lessThan">
      <formula>0</formula>
    </cfRule>
    <cfRule type="cellIs" dxfId="55" priority="10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54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53" priority="2">
      <formula>CELL("protect",C1)=1</formula>
    </cfRule>
  </conditionalFormatting>
  <pageMargins left="0.7" right="0.7" top="0.75" bottom="0.75" header="0.3" footer="0.3"/>
  <pageSetup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80</v>
      </c>
      <c r="D2" s="17" t="s">
        <v>83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/>
    <row r="5" spans="1:7" ht="12" customHeight="1" x14ac:dyDescent="0.25">
      <c r="A5" s="39" t="s">
        <v>25</v>
      </c>
      <c r="B5" s="42"/>
      <c r="C5" s="55"/>
      <c r="D5" s="55"/>
      <c r="E5" s="55"/>
      <c r="F5" s="55"/>
    </row>
    <row r="6" spans="1:7" ht="12" customHeight="1" x14ac:dyDescent="0.25">
      <c r="A6" s="5" t="s">
        <v>26</v>
      </c>
      <c r="C6" s="83">
        <f>505021+1787044</f>
        <v>2292065</v>
      </c>
      <c r="D6" s="83">
        <f>570432+1000000</f>
        <v>1570432</v>
      </c>
      <c r="E6" s="2"/>
      <c r="F6" s="83">
        <v>587427</v>
      </c>
    </row>
    <row r="7" spans="1:7" ht="12" customHeight="1" x14ac:dyDescent="0.25">
      <c r="A7" s="41" t="s">
        <v>27</v>
      </c>
      <c r="B7" s="42"/>
      <c r="C7" s="75">
        <v>24809366</v>
      </c>
      <c r="D7" s="75">
        <v>27576666</v>
      </c>
      <c r="E7" s="75"/>
      <c r="F7" s="75">
        <v>27576666</v>
      </c>
    </row>
    <row r="8" spans="1:7" ht="12" customHeight="1" x14ac:dyDescent="0.25">
      <c r="A8" s="5" t="s">
        <v>28</v>
      </c>
      <c r="C8" s="74">
        <v>71169920</v>
      </c>
      <c r="D8" s="74">
        <v>75421052</v>
      </c>
      <c r="E8" s="74"/>
      <c r="F8" s="74">
        <v>75421052</v>
      </c>
    </row>
    <row r="9" spans="1:7" ht="12" customHeight="1" x14ac:dyDescent="0.25">
      <c r="A9" s="41" t="s">
        <v>29</v>
      </c>
      <c r="B9" s="42"/>
      <c r="C9" s="75">
        <v>56563927</v>
      </c>
      <c r="D9" s="75">
        <v>60313326</v>
      </c>
      <c r="E9" s="75"/>
      <c r="F9" s="75">
        <v>60313326</v>
      </c>
    </row>
    <row r="10" spans="1:7" ht="12" customHeight="1" x14ac:dyDescent="0.25">
      <c r="A10" s="5" t="s">
        <v>72</v>
      </c>
      <c r="C10" s="74">
        <v>4559000</v>
      </c>
      <c r="D10" s="74">
        <v>4700000</v>
      </c>
      <c r="E10" s="74"/>
      <c r="F10" s="74">
        <v>4700000</v>
      </c>
    </row>
    <row r="11" spans="1:7" ht="12" customHeight="1" x14ac:dyDescent="0.25">
      <c r="A11" s="41" t="s">
        <v>30</v>
      </c>
      <c r="B11" s="42"/>
      <c r="C11" s="75">
        <v>3500</v>
      </c>
      <c r="D11" s="75">
        <v>100000</v>
      </c>
      <c r="E11" s="75"/>
      <c r="F11" s="75">
        <v>100000</v>
      </c>
    </row>
    <row r="12" spans="1:7" ht="12" customHeight="1" x14ac:dyDescent="0.25">
      <c r="A12" s="61" t="s">
        <v>31</v>
      </c>
      <c r="B12" s="65"/>
      <c r="C12" s="76">
        <v>97772</v>
      </c>
      <c r="D12" s="76">
        <v>160500</v>
      </c>
      <c r="E12" s="76"/>
      <c r="F12" s="76">
        <v>160500</v>
      </c>
    </row>
    <row r="13" spans="1:7" ht="12" customHeight="1" x14ac:dyDescent="0.25">
      <c r="A13" s="41" t="s">
        <v>32</v>
      </c>
      <c r="B13" s="42"/>
      <c r="C13" s="75">
        <v>241359</v>
      </c>
      <c r="D13" s="75">
        <v>325000</v>
      </c>
      <c r="E13" s="75"/>
      <c r="F13" s="75">
        <v>495000</v>
      </c>
    </row>
    <row r="14" spans="1:7" ht="12" customHeight="1" x14ac:dyDescent="0.25">
      <c r="A14" s="61" t="s">
        <v>33</v>
      </c>
      <c r="B14" s="65"/>
      <c r="C14" s="76">
        <v>35855</v>
      </c>
      <c r="D14" s="76">
        <v>36964</v>
      </c>
      <c r="E14" s="76"/>
      <c r="F14" s="76">
        <v>36964</v>
      </c>
    </row>
    <row r="15" spans="1:7" ht="12" customHeight="1" x14ac:dyDescent="0.25">
      <c r="A15" s="41" t="s">
        <v>81</v>
      </c>
      <c r="B15" s="42"/>
      <c r="C15" s="75">
        <v>6790000</v>
      </c>
      <c r="D15" s="75">
        <v>7000000</v>
      </c>
      <c r="E15" s="75"/>
      <c r="F15" s="75">
        <v>7000000</v>
      </c>
    </row>
    <row r="16" spans="1:7" s="2" customFormat="1" ht="13.5" customHeight="1" x14ac:dyDescent="0.25">
      <c r="A16" s="63" t="s">
        <v>73</v>
      </c>
      <c r="B16" s="63"/>
      <c r="C16" s="71">
        <v>17075953</v>
      </c>
      <c r="D16" s="71">
        <v>640001</v>
      </c>
      <c r="E16" s="96"/>
      <c r="F16" s="71">
        <v>640001</v>
      </c>
    </row>
    <row r="17" spans="1:7" ht="12" customHeight="1" x14ac:dyDescent="0.25">
      <c r="A17" s="52" t="s">
        <v>21</v>
      </c>
      <c r="B17" s="52"/>
      <c r="C17" s="79">
        <f>SUM(C6:C16)</f>
        <v>183638717</v>
      </c>
      <c r="D17" s="79">
        <f t="shared" ref="D17:F17" si="0">SUM(D6:D16)</f>
        <v>177843941</v>
      </c>
      <c r="E17" s="79">
        <f t="shared" si="0"/>
        <v>0</v>
      </c>
      <c r="F17" s="79">
        <f t="shared" si="0"/>
        <v>177030936</v>
      </c>
    </row>
    <row r="18" spans="1:7" ht="12" customHeight="1" x14ac:dyDescent="0.25">
      <c r="A18" s="5" t="s">
        <v>6</v>
      </c>
      <c r="C18" s="74">
        <v>112803388</v>
      </c>
      <c r="D18" s="74">
        <v>170053940</v>
      </c>
      <c r="E18" s="74"/>
      <c r="F18" s="74">
        <v>169240935</v>
      </c>
    </row>
    <row r="19" spans="1:7" ht="12" customHeight="1" x14ac:dyDescent="0.25">
      <c r="A19" s="41" t="s">
        <v>7</v>
      </c>
      <c r="B19" s="42"/>
      <c r="C19" s="75">
        <v>1787044</v>
      </c>
      <c r="D19" s="75">
        <v>0</v>
      </c>
      <c r="E19" s="75"/>
      <c r="F19" s="75">
        <v>0</v>
      </c>
    </row>
    <row r="20" spans="1:7" ht="12" customHeight="1" x14ac:dyDescent="0.25">
      <c r="A20" s="5" t="s">
        <v>8</v>
      </c>
      <c r="C20" s="74">
        <v>69048285</v>
      </c>
      <c r="D20" s="74">
        <v>7790001</v>
      </c>
      <c r="E20" s="74"/>
      <c r="F20" s="74">
        <v>7790001</v>
      </c>
    </row>
    <row r="21" spans="1:7" ht="12" customHeight="1" thickBot="1" x14ac:dyDescent="0.3">
      <c r="A21" s="65"/>
      <c r="B21" s="65"/>
      <c r="C21" s="62"/>
      <c r="D21" s="62"/>
      <c r="E21" s="62"/>
      <c r="F21" s="62"/>
    </row>
    <row r="22" spans="1:7" s="3" customFormat="1" ht="12" customHeight="1" thickBot="1" x14ac:dyDescent="0.3">
      <c r="A22" s="105" t="s">
        <v>5</v>
      </c>
      <c r="B22" s="49"/>
      <c r="C22" s="86">
        <f>7.5+3.64</f>
        <v>11.14</v>
      </c>
      <c r="D22" s="86">
        <v>10.85</v>
      </c>
      <c r="E22" s="86"/>
      <c r="F22" s="86">
        <v>10.85</v>
      </c>
      <c r="G22" s="58"/>
    </row>
    <row r="23" spans="1:7" x14ac:dyDescent="0.25">
      <c r="C23" s="3"/>
      <c r="D23" s="3"/>
      <c r="E23" s="3"/>
      <c r="F23" s="3"/>
    </row>
    <row r="24" spans="1:7" x14ac:dyDescent="0.25">
      <c r="C24" s="3"/>
      <c r="D24" s="3"/>
      <c r="E24" s="3"/>
      <c r="F24" s="3"/>
    </row>
    <row r="25" spans="1:7" x14ac:dyDescent="0.25">
      <c r="A25" s="10"/>
      <c r="B25" s="23"/>
      <c r="C25" s="11"/>
      <c r="D25" s="11"/>
      <c r="E25" s="3"/>
      <c r="F25" s="11"/>
    </row>
  </sheetData>
  <sheetProtection formatCells="0" insertRows="0" selectLockedCells="1"/>
  <protectedRanges>
    <protectedRange password="CA89" sqref="A4:G5 E6 G22:G26 G6:G20 A6:B16 A17:F27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D6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F6" name="Range1_2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7:F15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6:F16" name="Range1_7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23:XFD1048576 A21:F22 H21:XFD22 G22 A18:XFD20 A4:XFD15">
    <cfRule type="expression" priority="19" stopIfTrue="1">
      <formula>CELL("protect",A1)=1</formula>
    </cfRule>
    <cfRule type="expression" dxfId="52" priority="20">
      <formula>CELL("protect",A1)=1</formula>
    </cfRule>
  </conditionalFormatting>
  <conditionalFormatting sqref="C25:F25">
    <cfRule type="cellIs" dxfId="51" priority="17" operator="lessThan">
      <formula>0</formula>
    </cfRule>
    <cfRule type="cellIs" dxfId="50" priority="18" operator="greaterThan">
      <formula>0</formula>
    </cfRule>
  </conditionalFormatting>
  <conditionalFormatting sqref="A1:B3 G1:G3">
    <cfRule type="expression" priority="11" stopIfTrue="1">
      <formula>CELL("protect",A1)=1</formula>
    </cfRule>
    <cfRule type="expression" dxfId="49" priority="12">
      <formula>CELL("protect",A1)=1</formula>
    </cfRule>
  </conditionalFormatting>
  <conditionalFormatting sqref="C1:F1 C2:E2 C3:F3">
    <cfRule type="expression" priority="9" stopIfTrue="1">
      <formula>CELL("protect",C1)=1</formula>
    </cfRule>
    <cfRule type="expression" dxfId="48" priority="10">
      <formula>CELL("protect",C1)=1</formula>
    </cfRule>
  </conditionalFormatting>
  <conditionalFormatting sqref="A16:XFD16">
    <cfRule type="expression" priority="3" stopIfTrue="1">
      <formula>CELL("protect",A16)=1</formula>
    </cfRule>
    <cfRule type="expression" dxfId="47" priority="4">
      <formula>CELL("protect",A16)=1</formula>
    </cfRule>
  </conditionalFormatting>
  <conditionalFormatting sqref="A17:XFD17">
    <cfRule type="expression" priority="1" stopIfTrue="1">
      <formula>CELL("protect",A17)=1</formula>
    </cfRule>
    <cfRule type="expression" dxfId="46" priority="2">
      <formula>CELL("protect",A17)=1</formula>
    </cfRule>
  </conditionalFormatting>
  <pageMargins left="0.7" right="0.7" top="0.75" bottom="0.75" header="0.3" footer="0.3"/>
  <pageSetup scale="8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"/>
  <sheetViews>
    <sheetView showGridLines="0" zoomScaleNormal="100" workbookViewId="0"/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80</v>
      </c>
      <c r="D2" s="17" t="s">
        <v>83</v>
      </c>
      <c r="E2" s="17"/>
      <c r="F2" s="34" t="s">
        <v>3</v>
      </c>
      <c r="G2" s="35"/>
    </row>
    <row r="3" spans="1:7" ht="13.5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/>
    <row r="5" spans="1:7" s="24" customFormat="1" ht="12" customHeight="1" x14ac:dyDescent="0.2">
      <c r="A5" s="39" t="s">
        <v>67</v>
      </c>
      <c r="B5" s="59"/>
      <c r="C5" s="73">
        <v>925172</v>
      </c>
      <c r="D5" s="73">
        <v>4502249</v>
      </c>
      <c r="E5" s="75"/>
      <c r="F5" s="73">
        <v>4568216</v>
      </c>
    </row>
    <row r="6" spans="1:7" ht="12" hidden="1" customHeight="1" x14ac:dyDescent="0.25">
      <c r="A6" s="63" t="s">
        <v>66</v>
      </c>
      <c r="B6" s="63"/>
      <c r="C6" s="98"/>
      <c r="D6" s="98"/>
      <c r="E6" s="98"/>
      <c r="F6" s="98"/>
      <c r="G6" s="2"/>
    </row>
    <row r="7" spans="1:7" s="24" customFormat="1" ht="12" hidden="1" customHeight="1" x14ac:dyDescent="0.2">
      <c r="A7" s="39" t="s">
        <v>68</v>
      </c>
      <c r="B7" s="59"/>
      <c r="C7" s="75"/>
      <c r="D7" s="75"/>
      <c r="E7" s="39"/>
      <c r="F7" s="75"/>
    </row>
    <row r="8" spans="1:7" ht="12" customHeight="1" x14ac:dyDescent="0.25">
      <c r="A8" s="63" t="s">
        <v>69</v>
      </c>
      <c r="B8" s="63"/>
      <c r="C8" s="76">
        <v>13288612</v>
      </c>
      <c r="D8" s="76">
        <v>21552998</v>
      </c>
      <c r="E8" s="76"/>
      <c r="F8" s="76">
        <v>21537741</v>
      </c>
      <c r="G8" s="2"/>
    </row>
    <row r="9" spans="1:7" s="24" customFormat="1" ht="12" customHeight="1" x14ac:dyDescent="0.2">
      <c r="A9" s="39" t="s">
        <v>70</v>
      </c>
      <c r="B9" s="59"/>
      <c r="C9" s="75">
        <v>213297</v>
      </c>
      <c r="D9" s="75">
        <v>250000</v>
      </c>
      <c r="E9" s="39"/>
      <c r="F9" s="75">
        <v>250000</v>
      </c>
    </row>
    <row r="10" spans="1:7" ht="13.5" customHeight="1" x14ac:dyDescent="0.25">
      <c r="A10" s="63" t="s">
        <v>65</v>
      </c>
      <c r="B10" s="63"/>
      <c r="C10" s="72">
        <f>40723188+9233551+727500+194000+1000000+40566</f>
        <v>51918805</v>
      </c>
      <c r="D10" s="72">
        <f>83554665+1000000+350000+100000+300000+3010180</f>
        <v>88314845</v>
      </c>
      <c r="E10" s="76"/>
      <c r="F10" s="72">
        <f>53559000+1000000+350000+300000+3014250</f>
        <v>58223250</v>
      </c>
      <c r="G10" s="2"/>
    </row>
    <row r="11" spans="1:7" ht="12" customHeight="1" x14ac:dyDescent="0.25">
      <c r="A11" s="52" t="s">
        <v>21</v>
      </c>
      <c r="B11" s="52"/>
      <c r="C11" s="79">
        <f>SUM(C5:C10)</f>
        <v>66345886</v>
      </c>
      <c r="D11" s="79">
        <f t="shared" ref="D11:F11" si="0">SUM(D5:D10)</f>
        <v>114620092</v>
      </c>
      <c r="E11" s="79">
        <f t="shared" si="0"/>
        <v>0</v>
      </c>
      <c r="F11" s="79">
        <f t="shared" si="0"/>
        <v>84579207</v>
      </c>
      <c r="G11" s="2"/>
    </row>
    <row r="12" spans="1:7" ht="12" customHeight="1" x14ac:dyDescent="0.25">
      <c r="A12" s="61" t="s">
        <v>6</v>
      </c>
      <c r="B12" s="64"/>
      <c r="C12" s="76">
        <v>12678909</v>
      </c>
      <c r="D12" s="76">
        <v>11681273</v>
      </c>
      <c r="E12" s="76"/>
      <c r="F12" s="76">
        <v>10361490</v>
      </c>
    </row>
    <row r="13" spans="1:7" ht="12" customHeight="1" x14ac:dyDescent="0.25">
      <c r="A13" s="41" t="s">
        <v>7</v>
      </c>
      <c r="B13" s="53"/>
      <c r="C13" s="75">
        <v>52666977</v>
      </c>
      <c r="D13" s="75">
        <v>101938819</v>
      </c>
      <c r="E13" s="75"/>
      <c r="F13" s="75">
        <v>73217717</v>
      </c>
    </row>
    <row r="14" spans="1:7" ht="12" customHeight="1" x14ac:dyDescent="0.25">
      <c r="A14" s="61" t="s">
        <v>8</v>
      </c>
      <c r="B14" s="64"/>
      <c r="C14" s="76">
        <v>1000000</v>
      </c>
      <c r="D14" s="76">
        <v>1000000</v>
      </c>
      <c r="E14" s="76"/>
      <c r="F14" s="76">
        <v>1000000</v>
      </c>
    </row>
    <row r="15" spans="1:7" ht="12" customHeight="1" thickBot="1" x14ac:dyDescent="0.3">
      <c r="C15" s="3"/>
      <c r="D15" s="3"/>
      <c r="E15" s="3"/>
      <c r="F15" s="3"/>
    </row>
    <row r="16" spans="1:7" s="3" customFormat="1" ht="12" customHeight="1" thickBot="1" x14ac:dyDescent="0.3">
      <c r="A16" s="105" t="s">
        <v>5</v>
      </c>
      <c r="B16" s="49"/>
      <c r="C16" s="86">
        <f>202.81+16.74</f>
        <v>219.55</v>
      </c>
      <c r="D16" s="86">
        <f>316.69+2.25+26.93</f>
        <v>345.87</v>
      </c>
      <c r="E16" s="86"/>
      <c r="F16" s="86">
        <f>26.93+316.69+2.25</f>
        <v>345.87</v>
      </c>
      <c r="G16" s="58"/>
    </row>
    <row r="19" spans="1:6" x14ac:dyDescent="0.25">
      <c r="A19" s="10"/>
      <c r="B19" s="23"/>
      <c r="C19" s="11"/>
      <c r="D19" s="11"/>
      <c r="F19" s="11"/>
    </row>
    <row r="28" spans="1:6" x14ac:dyDescent="0.25">
      <c r="F28" s="94"/>
    </row>
  </sheetData>
  <sheetProtection formatCells="0" insertRows="0" selectLockedCells="1"/>
  <protectedRanges>
    <protectedRange password="CA89" sqref="A4:G4 A17:G20 G5:G8 G16 A16:B16 A11:G15" name="Range1" securityDescriptor="O:WDG:WDD:(A;;CC;;;S-1-5-21-3219648850-738124763-203175933-17295)(A;;CC;;;S-1-5-21-3219648850-738124763-203175933-17298)(A;;CC;;;S-1-5-21-3219648850-738124763-203175933-17299)"/>
    <protectedRange password="CA89" sqref="G9:G10" name="Range1_1" securityDescriptor="O:WDG:WDD:(A;;CC;;;S-1-5-21-3219648850-738124763-203175933-17295)(A;;CC;;;S-1-5-21-3219648850-738124763-203175933-17298)(A;;CC;;;S-1-5-21-3219648850-738124763-203175933-17299)"/>
    <protectedRange password="CA89" sqref="A5:B8" name="Range1_2" securityDescriptor="O:WDG:WDD:(A;;CC;;;S-1-5-21-3219648850-738124763-203175933-17295)(A;;CC;;;S-1-5-21-3219648850-738124763-203175933-17298)(A;;CC;;;S-1-5-21-3219648850-738124763-203175933-17299)"/>
    <protectedRange password="CA89" sqref="A9:B10" name="Range1_1_1" securityDescriptor="O:WDG:WDD:(A;;CC;;;S-1-5-21-3219648850-738124763-203175933-17295)(A;;CC;;;S-1-5-21-3219648850-738124763-203175933-17298)(A;;CC;;;S-1-5-21-3219648850-738124763-203175933-17299)"/>
    <protectedRange password="CA89" sqref="C5:F10" name="Range1_3" securityDescriptor="O:WDG:WDD:(A;;CC;;;S-1-5-21-3219648850-738124763-203175933-17295)(A;;CC;;;S-1-5-21-3219648850-738124763-203175933-17298)(A;;CC;;;S-1-5-21-3219648850-738124763-203175933-17299)"/>
    <protectedRange password="CA89" sqref="C16:F16" name="Range1_4" securityDescriptor="O:WDG:WDD:(A;;CC;;;S-1-5-21-3219648850-738124763-203175933-17295)(A;;CC;;;S-1-5-21-3219648850-738124763-203175933-17298)(A;;CC;;;S-1-5-21-3219648850-738124763-203175933-17299)"/>
  </protectedRanges>
  <conditionalFormatting sqref="A4:XFD4 H1:XFD3 A11:XFD1048576">
    <cfRule type="expression" priority="31" stopIfTrue="1">
      <formula>CELL("protect",A1)=1</formula>
    </cfRule>
    <cfRule type="expression" dxfId="45" priority="32">
      <formula>CELL("protect",A1)=1</formula>
    </cfRule>
  </conditionalFormatting>
  <conditionalFormatting sqref="C19:F19">
    <cfRule type="cellIs" dxfId="44" priority="29" operator="lessThan">
      <formula>0</formula>
    </cfRule>
    <cfRule type="cellIs" dxfId="43" priority="30" operator="greaterThan">
      <formula>0</formula>
    </cfRule>
  </conditionalFormatting>
  <conditionalFormatting sqref="A9:XFD10">
    <cfRule type="expression" priority="11" stopIfTrue="1">
      <formula>CELL("protect",A9)=1</formula>
    </cfRule>
    <cfRule type="expression" dxfId="42" priority="12">
      <formula>CELL("protect",A9)=1</formula>
    </cfRule>
  </conditionalFormatting>
  <conditionalFormatting sqref="A6:XFD8 A5:B5 G5:XFD5">
    <cfRule type="expression" priority="9" stopIfTrue="1">
      <formula>CELL("protect",A5)=1</formula>
    </cfRule>
    <cfRule type="expression" dxfId="41" priority="10">
      <formula>CELL("protect",A5)=1</formula>
    </cfRule>
  </conditionalFormatting>
  <conditionalFormatting sqref="A1:B3 G1:G3">
    <cfRule type="expression" priority="5" stopIfTrue="1">
      <formula>CELL("protect",A1)=1</formula>
    </cfRule>
    <cfRule type="expression" dxfId="40" priority="6">
      <formula>CELL("protect",A1)=1</formula>
    </cfRule>
  </conditionalFormatting>
  <conditionalFormatting sqref="C1:F1 C2:E2 C3:F3">
    <cfRule type="expression" priority="3" stopIfTrue="1">
      <formula>CELL("protect",C1)=1</formula>
    </cfRule>
    <cfRule type="expression" dxfId="39" priority="4">
      <formula>CELL("protect",C1)=1</formula>
    </cfRule>
  </conditionalFormatting>
  <conditionalFormatting sqref="C5:F5">
    <cfRule type="expression" priority="1" stopIfTrue="1">
      <formula>CELL("protect",C5)=1</formula>
    </cfRule>
    <cfRule type="expression" dxfId="38" priority="2">
      <formula>CELL("protect",C5)=1</formula>
    </cfRule>
  </conditionalFormatting>
  <pageMargins left="0.7" right="0.7" top="0.75" bottom="0.75" header="0.3" footer="0.3"/>
  <pageSetup scale="80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"/>
  <sheetViews>
    <sheetView showGridLines="0" zoomScaleNormal="100" zoomScaleSheetLayoutView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 t="s">
        <v>86</v>
      </c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80</v>
      </c>
      <c r="D2" s="17" t="s">
        <v>83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/>
    <row r="5" spans="1:7" ht="12" customHeight="1" x14ac:dyDescent="0.25">
      <c r="A5" s="63" t="s">
        <v>78</v>
      </c>
      <c r="B5" s="63"/>
      <c r="C5" s="98">
        <f>4035991+399000</f>
        <v>4434991</v>
      </c>
      <c r="D5" s="98">
        <v>0</v>
      </c>
      <c r="E5" s="84"/>
      <c r="F5" s="111">
        <v>0</v>
      </c>
    </row>
    <row r="6" spans="1:7" s="65" customFormat="1" ht="12" customHeight="1" x14ac:dyDescent="0.25">
      <c r="A6" s="39" t="s">
        <v>71</v>
      </c>
      <c r="B6" s="39"/>
      <c r="C6" s="75">
        <v>242500</v>
      </c>
      <c r="D6" s="75">
        <v>250000</v>
      </c>
      <c r="E6" s="39"/>
      <c r="F6" s="75">
        <v>250000</v>
      </c>
    </row>
    <row r="7" spans="1:7" s="65" customFormat="1" ht="13.5" customHeight="1" x14ac:dyDescent="0.25">
      <c r="A7" s="63" t="s">
        <v>85</v>
      </c>
      <c r="B7" s="63"/>
      <c r="C7" s="72">
        <v>0</v>
      </c>
      <c r="D7" s="72">
        <v>2300000</v>
      </c>
      <c r="E7" s="97"/>
      <c r="F7" s="72">
        <v>2300000</v>
      </c>
    </row>
    <row r="8" spans="1:7" ht="12" customHeight="1" x14ac:dyDescent="0.25">
      <c r="A8" s="52" t="s">
        <v>21</v>
      </c>
      <c r="B8" s="52"/>
      <c r="C8" s="79">
        <f>SUM(C5:C7)</f>
        <v>4677491</v>
      </c>
      <c r="D8" s="79">
        <f t="shared" ref="D8:F8" si="0">SUM(D5:D7)</f>
        <v>2550000</v>
      </c>
      <c r="E8" s="79"/>
      <c r="F8" s="79">
        <f t="shared" si="0"/>
        <v>2550000</v>
      </c>
    </row>
    <row r="9" spans="1:7" ht="12" customHeight="1" x14ac:dyDescent="0.25">
      <c r="A9" s="5" t="s">
        <v>6</v>
      </c>
      <c r="B9" s="92"/>
      <c r="C9" s="74">
        <v>242500</v>
      </c>
      <c r="D9" s="74">
        <v>2550000</v>
      </c>
      <c r="E9" s="2"/>
      <c r="F9" s="74">
        <v>2550000</v>
      </c>
    </row>
    <row r="10" spans="1:7" ht="12" customHeight="1" x14ac:dyDescent="0.25">
      <c r="A10" s="41" t="s">
        <v>7</v>
      </c>
      <c r="B10" s="53"/>
      <c r="C10" s="75">
        <v>4434991</v>
      </c>
      <c r="D10" s="75">
        <v>0</v>
      </c>
      <c r="E10" s="39"/>
      <c r="F10" s="75">
        <v>0</v>
      </c>
    </row>
    <row r="11" spans="1:7" ht="12" customHeight="1" thickBot="1" x14ac:dyDescent="0.3">
      <c r="A11" s="27"/>
      <c r="C11" s="3"/>
      <c r="D11" s="3"/>
      <c r="E11" s="3"/>
      <c r="F11" s="4"/>
    </row>
    <row r="12" spans="1:7" s="3" customFormat="1" ht="12" customHeight="1" thickBot="1" x14ac:dyDescent="0.3">
      <c r="A12" s="105" t="s">
        <v>5</v>
      </c>
      <c r="B12" s="49"/>
      <c r="C12" s="86">
        <v>0</v>
      </c>
      <c r="D12" s="86">
        <v>0</v>
      </c>
      <c r="E12" s="49"/>
      <c r="F12" s="86">
        <v>0</v>
      </c>
      <c r="G12" s="58"/>
    </row>
    <row r="13" spans="1:7" x14ac:dyDescent="0.25">
      <c r="C13" s="3"/>
      <c r="D13" s="3"/>
      <c r="E13" s="3"/>
      <c r="F13" s="3"/>
    </row>
    <row r="14" spans="1:7" x14ac:dyDescent="0.25">
      <c r="C14" s="3"/>
      <c r="D14" s="3"/>
      <c r="E14" s="3"/>
      <c r="F14" s="3"/>
    </row>
    <row r="15" spans="1:7" x14ac:dyDescent="0.25">
      <c r="A15" s="10"/>
      <c r="B15" s="23"/>
      <c r="C15" s="11"/>
      <c r="D15" s="11"/>
      <c r="E15" s="3"/>
      <c r="F15" s="11"/>
    </row>
  </sheetData>
  <sheetProtection formatCells="0" insertRows="0" selectLockedCells="1"/>
  <protectedRanges>
    <protectedRange password="CA89" sqref="A9:B10 E9:E10 A11:E16 F12:F16 G9:G16 A4:F5 G4:G7 A8:G8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9:D10 F9:F11 E6:F7" name="Range1_3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4 A11:XFD19 A21:XFD1048576 G20:XFD20">
    <cfRule type="expression" priority="46" stopIfTrue="1">
      <formula>CELL("protect",A1)=1</formula>
    </cfRule>
    <cfRule type="expression" dxfId="37" priority="47">
      <formula>CELL("protect",A1)=1</formula>
    </cfRule>
  </conditionalFormatting>
  <conditionalFormatting sqref="C15:F15">
    <cfRule type="cellIs" dxfId="36" priority="43" operator="lessThan">
      <formula>0</formula>
    </cfRule>
    <cfRule type="cellIs" dxfId="35" priority="45" operator="greaterThan">
      <formula>0</formula>
    </cfRule>
  </conditionalFormatting>
  <conditionalFormatting sqref="G5:XFD5">
    <cfRule type="expression" priority="33" stopIfTrue="1">
      <formula>CELL("protect",G5)=1</formula>
    </cfRule>
    <cfRule type="expression" dxfId="34" priority="34">
      <formula>CELL("protect",G5)=1</formula>
    </cfRule>
  </conditionalFormatting>
  <conditionalFormatting sqref="E5:F5 B5:B6">
    <cfRule type="expression" priority="31" stopIfTrue="1">
      <formula>CELL("protect",B5)=1</formula>
    </cfRule>
    <cfRule type="expression" dxfId="33" priority="32">
      <formula>CELL("protect",B5)=1</formula>
    </cfRule>
  </conditionalFormatting>
  <conditionalFormatting sqref="A7:B7 G6:XFD7">
    <cfRule type="expression" priority="29" stopIfTrue="1">
      <formula>CELL("protect",A6)=1</formula>
    </cfRule>
    <cfRule type="expression" dxfId="32" priority="30">
      <formula>CELL("protect",A6)=1</formula>
    </cfRule>
  </conditionalFormatting>
  <conditionalFormatting sqref="A8:B8 G8:XFD8">
    <cfRule type="expression" priority="15" stopIfTrue="1">
      <formula>CELL("protect",A8)=1</formula>
    </cfRule>
    <cfRule type="expression" dxfId="31" priority="16">
      <formula>CELL("protect",A8)=1</formula>
    </cfRule>
  </conditionalFormatting>
  <conditionalFormatting sqref="A9:XFD9">
    <cfRule type="expression" priority="13" stopIfTrue="1">
      <formula>CELL("protect",A9)=1</formula>
    </cfRule>
    <cfRule type="expression" dxfId="30" priority="14">
      <formula>CELL("protect",A9)=1</formula>
    </cfRule>
  </conditionalFormatting>
  <conditionalFormatting sqref="A10:XFD10">
    <cfRule type="expression" priority="11" stopIfTrue="1">
      <formula>CELL("protect",A10)=1</formula>
    </cfRule>
    <cfRule type="expression" dxfId="29" priority="12">
      <formula>CELL("protect",A10)=1</formula>
    </cfRule>
  </conditionalFormatting>
  <conditionalFormatting sqref="A1:B3 G1:G3">
    <cfRule type="expression" priority="9" stopIfTrue="1">
      <formula>CELL("protect",A1)=1</formula>
    </cfRule>
    <cfRule type="expression" dxfId="28" priority="10">
      <formula>CELL("protect",A1)=1</formula>
    </cfRule>
  </conditionalFormatting>
  <conditionalFormatting sqref="C1:F1 C2:E2 C3:F3">
    <cfRule type="expression" priority="7" stopIfTrue="1">
      <formula>CELL("protect",C1)=1</formula>
    </cfRule>
    <cfRule type="expression" dxfId="27" priority="8">
      <formula>CELL("protect",C1)=1</formula>
    </cfRule>
  </conditionalFormatting>
  <conditionalFormatting sqref="C7:F7">
    <cfRule type="expression" priority="5" stopIfTrue="1">
      <formula>CELL("protect",C7)=1</formula>
    </cfRule>
    <cfRule type="expression" dxfId="26" priority="6">
      <formula>CELL("protect",C7)=1</formula>
    </cfRule>
  </conditionalFormatting>
  <conditionalFormatting sqref="C6:F6">
    <cfRule type="expression" priority="3" stopIfTrue="1">
      <formula>CELL("protect",C6)=1</formula>
    </cfRule>
    <cfRule type="expression" dxfId="25" priority="4">
      <formula>CELL("protect",C6)=1</formula>
    </cfRule>
  </conditionalFormatting>
  <conditionalFormatting sqref="C8:F8">
    <cfRule type="expression" priority="1" stopIfTrue="1">
      <formula>CELL("protect",C8)=1</formula>
    </cfRule>
    <cfRule type="expression" dxfId="24" priority="2">
      <formula>CELL("protect",C8)=1</formula>
    </cfRule>
  </conditionalFormatting>
  <pageMargins left="0.7" right="0.7" top="0.75" bottom="0.75" header="0.3" footer="0.3"/>
  <pageSetup scale="83" orientation="portrait" blackAndWhite="1" r:id="rId1"/>
  <ignoredErrors>
    <ignoredError sqref="C8:D8 F8 C5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4"/>
  <sheetViews>
    <sheetView showGridLines="0" zoomScaleNormal="100" workbookViewId="0">
      <pane ySplit="3" topLeftCell="A4" activePane="bottomLeft" state="frozen"/>
      <selection activeCell="I46" sqref="I46"/>
      <selection pane="bottomLeft"/>
    </sheetView>
  </sheetViews>
  <sheetFormatPr defaultColWidth="8.75" defaultRowHeight="14.25" x14ac:dyDescent="0.25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16384" width="8.75" style="1"/>
  </cols>
  <sheetData>
    <row r="1" spans="1:7" ht="12" customHeight="1" x14ac:dyDescent="0.25">
      <c r="A1" s="28"/>
      <c r="B1" s="29"/>
      <c r="C1" s="14"/>
      <c r="D1" s="14"/>
      <c r="E1" s="14"/>
      <c r="F1" s="30" t="s">
        <v>84</v>
      </c>
      <c r="G1" s="31"/>
    </row>
    <row r="2" spans="1:7" ht="12" customHeight="1" x14ac:dyDescent="0.25">
      <c r="A2" s="32"/>
      <c r="B2" s="33"/>
      <c r="C2" s="17" t="s">
        <v>80</v>
      </c>
      <c r="D2" s="17" t="s">
        <v>83</v>
      </c>
      <c r="E2" s="17"/>
      <c r="F2" s="34" t="s">
        <v>3</v>
      </c>
      <c r="G2" s="35"/>
    </row>
    <row r="3" spans="1:7" ht="12" customHeight="1" thickBot="1" x14ac:dyDescent="0.3">
      <c r="A3" s="36"/>
      <c r="B3" s="37"/>
      <c r="C3" s="20" t="s">
        <v>0</v>
      </c>
      <c r="D3" s="20" t="s">
        <v>1</v>
      </c>
      <c r="E3" s="20"/>
      <c r="F3" s="20" t="s">
        <v>4</v>
      </c>
      <c r="G3" s="38"/>
    </row>
    <row r="4" spans="1:7" ht="12" customHeight="1" x14ac:dyDescent="0.25"/>
    <row r="5" spans="1:7" ht="12" customHeight="1" x14ac:dyDescent="0.25">
      <c r="A5" s="39" t="s">
        <v>34</v>
      </c>
      <c r="B5" s="39"/>
      <c r="C5" s="73">
        <v>7933168</v>
      </c>
      <c r="D5" s="73">
        <v>8501244</v>
      </c>
      <c r="E5" s="39"/>
      <c r="F5" s="73">
        <v>8756281</v>
      </c>
      <c r="G5" s="2"/>
    </row>
    <row r="6" spans="1:7" ht="12" customHeight="1" x14ac:dyDescent="0.25">
      <c r="A6" s="63" t="s">
        <v>35</v>
      </c>
      <c r="B6" s="63"/>
      <c r="C6" s="76">
        <v>5984530</v>
      </c>
      <c r="D6" s="76">
        <v>5670425</v>
      </c>
      <c r="E6" s="76"/>
      <c r="F6" s="76">
        <v>5840538</v>
      </c>
      <c r="G6" s="2"/>
    </row>
    <row r="7" spans="1:7" ht="12" customHeight="1" x14ac:dyDescent="0.25">
      <c r="A7" s="39" t="s">
        <v>36</v>
      </c>
      <c r="B7" s="39"/>
      <c r="C7" s="75">
        <v>8605009</v>
      </c>
      <c r="D7" s="75">
        <v>9181233</v>
      </c>
      <c r="E7" s="75"/>
      <c r="F7" s="75">
        <v>9456670</v>
      </c>
      <c r="G7" s="2"/>
    </row>
    <row r="8" spans="1:7" ht="12" customHeight="1" x14ac:dyDescent="0.25">
      <c r="A8" s="63" t="s">
        <v>37</v>
      </c>
      <c r="B8" s="63"/>
      <c r="C8" s="76">
        <v>33126241</v>
      </c>
      <c r="D8" s="76">
        <v>33222166</v>
      </c>
      <c r="E8" s="76"/>
      <c r="F8" s="76">
        <v>34218831</v>
      </c>
      <c r="G8" s="2"/>
    </row>
    <row r="9" spans="1:7" ht="12" customHeight="1" x14ac:dyDescent="0.25">
      <c r="A9" s="39" t="s">
        <v>38</v>
      </c>
      <c r="B9" s="39"/>
      <c r="C9" s="75">
        <v>6862721</v>
      </c>
      <c r="D9" s="75">
        <v>6548240</v>
      </c>
      <c r="E9" s="75"/>
      <c r="F9" s="75">
        <v>6744687</v>
      </c>
      <c r="G9" s="2"/>
    </row>
    <row r="10" spans="1:7" ht="12" customHeight="1" x14ac:dyDescent="0.25">
      <c r="A10" s="63" t="s">
        <v>39</v>
      </c>
      <c r="B10" s="63"/>
      <c r="C10" s="76">
        <v>8747932</v>
      </c>
      <c r="D10" s="76">
        <v>9542067</v>
      </c>
      <c r="E10" s="76"/>
      <c r="F10" s="76">
        <v>9828329</v>
      </c>
      <c r="G10" s="2"/>
    </row>
    <row r="11" spans="1:7" ht="12" customHeight="1" x14ac:dyDescent="0.25">
      <c r="A11" s="39" t="s">
        <v>40</v>
      </c>
      <c r="B11" s="39"/>
      <c r="C11" s="75">
        <v>3795552</v>
      </c>
      <c r="D11" s="75">
        <v>3832653</v>
      </c>
      <c r="E11" s="75"/>
      <c r="F11" s="75">
        <v>3947633</v>
      </c>
      <c r="G11" s="2"/>
    </row>
    <row r="12" spans="1:7" ht="12" customHeight="1" x14ac:dyDescent="0.25">
      <c r="A12" s="63" t="s">
        <v>41</v>
      </c>
      <c r="B12" s="63"/>
      <c r="C12" s="76">
        <v>19943888</v>
      </c>
      <c r="D12" s="76">
        <v>22414718</v>
      </c>
      <c r="E12" s="76"/>
      <c r="F12" s="76">
        <v>23087160</v>
      </c>
      <c r="G12" s="2"/>
    </row>
    <row r="13" spans="1:7" ht="12" customHeight="1" x14ac:dyDescent="0.25">
      <c r="A13" s="39" t="s">
        <v>42</v>
      </c>
      <c r="B13" s="39"/>
      <c r="C13" s="75">
        <v>12228701</v>
      </c>
      <c r="D13" s="75">
        <v>13431623</v>
      </c>
      <c r="E13" s="75"/>
      <c r="F13" s="75">
        <v>13834572</v>
      </c>
      <c r="G13" s="2"/>
    </row>
    <row r="14" spans="1:7" ht="12" customHeight="1" x14ac:dyDescent="0.25">
      <c r="A14" s="63" t="s">
        <v>43</v>
      </c>
      <c r="B14" s="63"/>
      <c r="C14" s="76">
        <v>44674607</v>
      </c>
      <c r="D14" s="76">
        <v>45081417</v>
      </c>
      <c r="E14" s="76"/>
      <c r="F14" s="76">
        <v>46433859</v>
      </c>
      <c r="G14" s="2"/>
    </row>
    <row r="15" spans="1:7" ht="12" customHeight="1" x14ac:dyDescent="0.25">
      <c r="A15" s="39" t="s">
        <v>44</v>
      </c>
      <c r="B15" s="39"/>
      <c r="C15" s="75">
        <v>8350141</v>
      </c>
      <c r="D15" s="75">
        <v>8951421</v>
      </c>
      <c r="E15" s="75"/>
      <c r="F15" s="75">
        <v>9219964</v>
      </c>
      <c r="G15" s="2"/>
    </row>
    <row r="16" spans="1:7" ht="13.5" customHeight="1" x14ac:dyDescent="0.25">
      <c r="A16" s="63" t="s">
        <v>63</v>
      </c>
      <c r="B16" s="63"/>
      <c r="C16" s="78">
        <v>6454932</v>
      </c>
      <c r="D16" s="78">
        <v>6816549</v>
      </c>
      <c r="E16" s="84"/>
      <c r="F16" s="78">
        <v>7021045</v>
      </c>
      <c r="G16" s="2"/>
    </row>
    <row r="17" spans="1:7" ht="12" customHeight="1" x14ac:dyDescent="0.25">
      <c r="A17" s="52" t="s">
        <v>21</v>
      </c>
      <c r="B17" s="52"/>
      <c r="C17" s="79">
        <f>SUM(C5:C16)</f>
        <v>166707422</v>
      </c>
      <c r="D17" s="79">
        <f t="shared" ref="D17:F17" si="0">SUM(D5:D16)</f>
        <v>173193756</v>
      </c>
      <c r="E17" s="79">
        <f t="shared" si="0"/>
        <v>0</v>
      </c>
      <c r="F17" s="79">
        <f t="shared" si="0"/>
        <v>178389569</v>
      </c>
      <c r="G17" s="2"/>
    </row>
    <row r="18" spans="1:7" ht="12" customHeight="1" x14ac:dyDescent="0.25">
      <c r="A18" s="61" t="s">
        <v>6</v>
      </c>
      <c r="B18" s="64"/>
      <c r="C18" s="76">
        <v>156532131</v>
      </c>
      <c r="D18" s="76">
        <v>162703765</v>
      </c>
      <c r="E18" s="63"/>
      <c r="F18" s="76">
        <v>167899578</v>
      </c>
    </row>
    <row r="19" spans="1:7" ht="12" customHeight="1" x14ac:dyDescent="0.25">
      <c r="A19" s="41" t="s">
        <v>17</v>
      </c>
      <c r="B19" s="53"/>
      <c r="C19" s="75">
        <v>10175291</v>
      </c>
      <c r="D19" s="75">
        <v>10489991</v>
      </c>
      <c r="E19" s="39"/>
      <c r="F19" s="75">
        <v>10489991</v>
      </c>
    </row>
    <row r="20" spans="1:7" ht="12" customHeight="1" thickBot="1" x14ac:dyDescent="0.3">
      <c r="A20" s="63"/>
      <c r="B20" s="65"/>
      <c r="C20" s="62"/>
      <c r="D20" s="62"/>
      <c r="E20" s="62"/>
      <c r="F20" s="62"/>
    </row>
    <row r="21" spans="1:7" s="3" customFormat="1" ht="12" customHeight="1" thickBot="1" x14ac:dyDescent="0.3">
      <c r="A21" s="105" t="s">
        <v>5</v>
      </c>
      <c r="B21" s="49"/>
      <c r="C21" s="86">
        <v>0</v>
      </c>
      <c r="D21" s="86">
        <v>0</v>
      </c>
      <c r="E21" s="49"/>
      <c r="F21" s="86">
        <v>0</v>
      </c>
      <c r="G21" s="58"/>
    </row>
    <row r="22" spans="1:7" x14ac:dyDescent="0.25">
      <c r="C22" s="3"/>
      <c r="D22" s="3"/>
      <c r="E22" s="3"/>
      <c r="F22" s="3"/>
    </row>
    <row r="23" spans="1:7" x14ac:dyDescent="0.25">
      <c r="C23" s="3"/>
      <c r="D23" s="3"/>
      <c r="E23" s="3"/>
      <c r="F23" s="3"/>
    </row>
    <row r="24" spans="1:7" x14ac:dyDescent="0.25">
      <c r="A24" s="10"/>
      <c r="B24" s="23"/>
      <c r="C24" s="11"/>
      <c r="D24" s="11"/>
      <c r="E24" s="3"/>
      <c r="F24" s="11"/>
    </row>
  </sheetData>
  <sheetProtection formatCells="0" insertRows="0" selectLockedCells="1"/>
  <protectedRanges>
    <protectedRange password="CA89" sqref="G5:G16 E5 A5:B16 A4:G4 A17:G25" name="Range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5:D5 F5" name="Range1_1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6:F15" name="Range1_3" securityDescriptor="O:WDG:WDD:(A;;CC;;;S-1-5-21-3219648850-738124763-203175933-17295)(A;;CC;;;S-1-5-21-3219648850-738124763-203175933-17297)(A;;CC;;;S-1-5-21-3219648850-738124763-203175933-17298)(A;;CC;;;S-1-5-21-3219648850-738124763-203175933-17299)"/>
    <protectedRange password="CA89" sqref="C16:F16" name="Range1_5" securityDescriptor="O:WDG:WDD:(A;;CC;;;S-1-5-21-3219648850-738124763-203175933-17295)(A;;CC;;;S-1-5-21-3219648850-738124763-203175933-17297)(A;;CC;;;S-1-5-21-3219648850-738124763-203175933-17298)(A;;CC;;;S-1-5-21-3219648850-738124763-203175933-17299)"/>
  </protectedRanges>
  <conditionalFormatting sqref="H1:XFD3 A4:XFD1048576">
    <cfRule type="expression" priority="11" stopIfTrue="1">
      <formula>CELL("protect",A1)=1</formula>
    </cfRule>
    <cfRule type="expression" dxfId="23" priority="12">
      <formula>CELL("protect",A1)=1</formula>
    </cfRule>
  </conditionalFormatting>
  <conditionalFormatting sqref="C24:F24">
    <cfRule type="cellIs" dxfId="22" priority="9" operator="lessThan">
      <formula>0</formula>
    </cfRule>
    <cfRule type="cellIs" dxfId="21" priority="10" operator="greaterThan">
      <formula>0</formula>
    </cfRule>
  </conditionalFormatting>
  <conditionalFormatting sqref="A1:B3 G1:G3">
    <cfRule type="expression" priority="3" stopIfTrue="1">
      <formula>CELL("protect",A1)=1</formula>
    </cfRule>
    <cfRule type="expression" dxfId="20" priority="4">
      <formula>CELL("protect",A1)=1</formula>
    </cfRule>
  </conditionalFormatting>
  <conditionalFormatting sqref="C1:F1 C2:E2 C3:F3">
    <cfRule type="expression" priority="1" stopIfTrue="1">
      <formula>CELL("protect",C1)=1</formula>
    </cfRule>
    <cfRule type="expression" dxfId="19" priority="2">
      <formula>CELL("protect",C1)=1</formula>
    </cfRule>
  </conditionalFormatting>
  <pageMargins left="0.7" right="0.7" top="0.75" bottom="0.75" header="0.3" footer="0.3"/>
  <pageSetup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Main</vt:lpstr>
      <vt:lpstr>Higher Ed Coordination</vt:lpstr>
      <vt:lpstr>Proprietary School Regulation</vt:lpstr>
      <vt:lpstr>Midwest Higher Ed Compact</vt:lpstr>
      <vt:lpstr>Federal Education Programs</vt:lpstr>
      <vt:lpstr>Financial Aid</vt:lpstr>
      <vt:lpstr>Workforce Development</vt:lpstr>
      <vt:lpstr>Higher Ed Initiatives</vt:lpstr>
      <vt:lpstr>Public Community Colleges</vt:lpstr>
      <vt:lpstr>Technical College</vt:lpstr>
      <vt:lpstr>Four-Year Institutions</vt:lpstr>
      <vt:lpstr>UM Related</vt:lpstr>
      <vt:lpstr>ColumnTitle</vt:lpstr>
      <vt:lpstr>ColumnTitle10</vt:lpstr>
      <vt:lpstr>ColumnTitle11</vt:lpstr>
      <vt:lpstr>ColumnTitle12</vt:lpstr>
      <vt:lpstr>ColumnTitle2</vt:lpstr>
      <vt:lpstr>ColumnTitle3</vt:lpstr>
      <vt:lpstr>ColumnTitle4</vt:lpstr>
      <vt:lpstr>ColumnTitle5</vt:lpstr>
      <vt:lpstr>ColumnTitle6</vt:lpstr>
      <vt:lpstr>ColumnTitle7</vt:lpstr>
      <vt:lpstr>ColumnTitle8</vt:lpstr>
      <vt:lpstr>ColumnTitle9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</dc:creator>
  <cp:lastModifiedBy>Farley, Jessica</cp:lastModifiedBy>
  <cp:lastPrinted>2023-01-05T18:32:01Z</cp:lastPrinted>
  <dcterms:created xsi:type="dcterms:W3CDTF">2009-08-21T15:10:29Z</dcterms:created>
  <dcterms:modified xsi:type="dcterms:W3CDTF">2024-01-21T19:03:18Z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2023-11-17T15:34:41Z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831ecdf9-06f4-49a9-9b3e-32a7eac7ca52</vt:lpwstr>
  </property>
  <property fmtid="{D5CDD505-2E9C-101B-9397-08002B2CF9AE}" pid="9" name="MSIP_Label_defa4170-0d19-0005-0004-bc88714345d2_ActionId">
    <vt:lpwstr>68fa2fcd-9f89-4456-961c-98b390c56653</vt:lpwstr>
  </property>
  <property fmtid="{D5CDD505-2E9C-101B-9397-08002B2CF9AE}" pid="10" name="MSIP_Label_defa4170-0d19-0005-0004-bc88714345d2_ContentBits">
    <vt:lpwstr>0</vt:lpwstr>
  </property>
</Properties>
</file>