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AADMINFILES\bpshared\BUDGET\Budget Instructions\FY 2025\"/>
    </mc:Choice>
  </mc:AlternateContent>
  <bookViews>
    <workbookView xWindow="255" yWindow="5820" windowWidth="15480" windowHeight="5385"/>
  </bookViews>
  <sheets>
    <sheet name="Form" sheetId="1" r:id="rId1"/>
    <sheet name="Data" sheetId="2" r:id="rId2"/>
    <sheet name="revenue source code" sheetId="3" r:id="rId3"/>
    <sheet name="fringes and interest rates" sheetId="4" r:id="rId4"/>
  </sheets>
  <definedNames>
    <definedName name="_xlnm.Print_Titles" localSheetId="1">Data!$5:$6</definedName>
    <definedName name="_xlnm.Print_Titles" localSheetId="0">Form!$1:$5</definedName>
  </definedNames>
  <calcPr calcId="162913"/>
</workbook>
</file>

<file path=xl/calcChain.xml><?xml version="1.0" encoding="utf-8"?>
<calcChain xmlns="http://schemas.openxmlformats.org/spreadsheetml/2006/main">
  <c r="B12" i="4" l="1"/>
  <c r="C11" i="4"/>
  <c r="C10" i="4"/>
  <c r="C9" i="4"/>
  <c r="C8" i="4"/>
  <c r="C7" i="4"/>
  <c r="C12" i="4" s="1"/>
  <c r="C4" i="4" l="1"/>
  <c r="S96" i="2" l="1"/>
  <c r="S97" i="2" s="1"/>
  <c r="Q96" i="2"/>
  <c r="Q60" i="2"/>
  <c r="S60" i="2" s="1"/>
  <c r="Q78" i="2"/>
  <c r="S78" i="2" s="1"/>
  <c r="L27" i="1" s="1"/>
  <c r="S43" i="2"/>
  <c r="S44" i="2"/>
  <c r="S45" i="2"/>
  <c r="S46" i="2"/>
  <c r="S47" i="2"/>
  <c r="S48" i="2"/>
  <c r="Q23" i="2"/>
  <c r="Q25" i="2"/>
  <c r="Q27" i="2"/>
  <c r="H44" i="2"/>
  <c r="H52" i="2" s="1"/>
  <c r="F20" i="1" s="1"/>
  <c r="P55" i="2"/>
  <c r="P58" i="2"/>
  <c r="Q58" i="2" s="1"/>
  <c r="N57" i="2"/>
  <c r="P57" i="2" s="1"/>
  <c r="Q57" i="2" s="1"/>
  <c r="S57" i="2" s="1"/>
  <c r="N56" i="2"/>
  <c r="P43" i="2"/>
  <c r="P44" i="2"/>
  <c r="P45" i="2"/>
  <c r="P46" i="2"/>
  <c r="P47" i="2"/>
  <c r="P48" i="2"/>
  <c r="P49" i="2"/>
  <c r="Q49" i="2" s="1"/>
  <c r="M56" i="2"/>
  <c r="M57" i="2"/>
  <c r="M58" i="2"/>
  <c r="M43" i="2"/>
  <c r="M44" i="2"/>
  <c r="M45" i="2"/>
  <c r="M46" i="2"/>
  <c r="M47" i="2"/>
  <c r="M48" i="2"/>
  <c r="M49" i="2"/>
  <c r="G56" i="2"/>
  <c r="G57" i="2"/>
  <c r="G58" i="2"/>
  <c r="G43" i="2"/>
  <c r="G44" i="2"/>
  <c r="G45" i="2"/>
  <c r="G46" i="2"/>
  <c r="G47" i="2"/>
  <c r="G48" i="2"/>
  <c r="G49" i="2"/>
  <c r="G50" i="2"/>
  <c r="G51" i="2"/>
  <c r="N59" i="2"/>
  <c r="P59" i="2" s="1"/>
  <c r="Q59" i="2" s="1"/>
  <c r="S59" i="2" s="1"/>
  <c r="C3" i="1"/>
  <c r="R30" i="2"/>
  <c r="O30" i="2"/>
  <c r="N30" i="2"/>
  <c r="J30" i="2"/>
  <c r="H30" i="2"/>
  <c r="F14" i="1" s="1"/>
  <c r="C28" i="2"/>
  <c r="C29" i="2"/>
  <c r="P27" i="2"/>
  <c r="S27" i="2"/>
  <c r="M27" i="2"/>
  <c r="C27" i="2"/>
  <c r="P26" i="2"/>
  <c r="Q26" i="2" s="1"/>
  <c r="S26" i="2" s="1"/>
  <c r="M26" i="2"/>
  <c r="C26" i="2"/>
  <c r="P25" i="2"/>
  <c r="M25" i="2"/>
  <c r="C25" i="2"/>
  <c r="P24" i="2"/>
  <c r="Q24" i="2" s="1"/>
  <c r="M24" i="2"/>
  <c r="C24" i="2"/>
  <c r="P23" i="2"/>
  <c r="M23" i="2"/>
  <c r="C23" i="2"/>
  <c r="P22" i="2"/>
  <c r="Q22" i="2" s="1"/>
  <c r="S22" i="2" s="1"/>
  <c r="M22" i="2"/>
  <c r="C22" i="2"/>
  <c r="P28" i="2"/>
  <c r="Q28" i="2" s="1"/>
  <c r="S28" i="2" s="1"/>
  <c r="P29" i="2"/>
  <c r="Q29" i="2" s="1"/>
  <c r="K68" i="2"/>
  <c r="I13" i="2"/>
  <c r="H34" i="2"/>
  <c r="D19" i="2"/>
  <c r="H19" i="2" s="1"/>
  <c r="E62" i="2"/>
  <c r="E52" i="2"/>
  <c r="E70" i="2"/>
  <c r="H62" i="2"/>
  <c r="F21" i="1" s="1"/>
  <c r="H70" i="2"/>
  <c r="F22" i="1" s="1"/>
  <c r="M78" i="2"/>
  <c r="H27" i="1" s="1"/>
  <c r="M77" i="2"/>
  <c r="H26" i="1" s="1"/>
  <c r="P78" i="2"/>
  <c r="P77" i="2"/>
  <c r="J26" i="1" s="1"/>
  <c r="R34" i="2"/>
  <c r="P33" i="2"/>
  <c r="Q33" i="2" s="1"/>
  <c r="S33" i="2" s="1"/>
  <c r="P32" i="2"/>
  <c r="M68" i="2"/>
  <c r="K67" i="2"/>
  <c r="M67" i="2" s="1"/>
  <c r="M70" i="2" s="1"/>
  <c r="H22" i="1" s="1"/>
  <c r="M69" i="2"/>
  <c r="M55" i="2"/>
  <c r="M59" i="2"/>
  <c r="M60" i="2"/>
  <c r="M42" i="2"/>
  <c r="M50" i="2"/>
  <c r="M51" i="2"/>
  <c r="G55" i="2"/>
  <c r="G42" i="2"/>
  <c r="G67" i="2"/>
  <c r="G70" i="2"/>
  <c r="D22" i="1" s="1"/>
  <c r="M28" i="2"/>
  <c r="M29" i="2"/>
  <c r="M32" i="2"/>
  <c r="M34" i="2" s="1"/>
  <c r="H15" i="1" s="1"/>
  <c r="M33" i="2"/>
  <c r="O34" i="2"/>
  <c r="O36" i="2" s="1"/>
  <c r="O38" i="2" s="1"/>
  <c r="F62" i="2"/>
  <c r="F52" i="2"/>
  <c r="F70" i="2"/>
  <c r="D13" i="2"/>
  <c r="S55" i="2"/>
  <c r="S42" i="2"/>
  <c r="S67" i="2"/>
  <c r="S68" i="2"/>
  <c r="S70" i="2" s="1"/>
  <c r="L22" i="1" s="1"/>
  <c r="S69" i="2"/>
  <c r="R52" i="2"/>
  <c r="R62" i="2"/>
  <c r="R64" i="2"/>
  <c r="R72" i="2" s="1"/>
  <c r="R70" i="2"/>
  <c r="Q70" i="2"/>
  <c r="P60" i="2"/>
  <c r="P42" i="2"/>
  <c r="P50" i="2"/>
  <c r="Q50" i="2" s="1"/>
  <c r="S50" i="2" s="1"/>
  <c r="P51" i="2"/>
  <c r="Q51" i="2" s="1"/>
  <c r="S51" i="2" s="1"/>
  <c r="P67" i="2"/>
  <c r="P68" i="2"/>
  <c r="P70" i="2" s="1"/>
  <c r="J22" i="1" s="1"/>
  <c r="P69" i="2"/>
  <c r="P97" i="2"/>
  <c r="O62" i="2"/>
  <c r="O52" i="2"/>
  <c r="O70" i="2"/>
  <c r="N34" i="2"/>
  <c r="N36" i="2" s="1"/>
  <c r="N52" i="2"/>
  <c r="N70" i="2"/>
  <c r="L80" i="2"/>
  <c r="K80" i="2"/>
  <c r="J34" i="2"/>
  <c r="J62" i="2"/>
  <c r="J52" i="2"/>
  <c r="J70" i="2"/>
  <c r="L62" i="2"/>
  <c r="L52" i="2"/>
  <c r="L64" i="2" s="1"/>
  <c r="L72" i="2" s="1"/>
  <c r="L70" i="2"/>
  <c r="K62" i="2"/>
  <c r="K64" i="2" s="1"/>
  <c r="K72" i="2" s="1"/>
  <c r="K52" i="2"/>
  <c r="K70" i="2"/>
  <c r="H95" i="2"/>
  <c r="H96" i="2"/>
  <c r="F34" i="1" s="1"/>
  <c r="G97" i="2"/>
  <c r="G88" i="2"/>
  <c r="G90" i="2" s="1"/>
  <c r="G92" i="2" s="1"/>
  <c r="M97" i="2"/>
  <c r="D15" i="1"/>
  <c r="D27" i="1"/>
  <c r="F15" i="1"/>
  <c r="F27" i="1"/>
  <c r="J27" i="1"/>
  <c r="L33" i="1"/>
  <c r="F33" i="1"/>
  <c r="J34" i="1"/>
  <c r="J33" i="1"/>
  <c r="H34" i="1"/>
  <c r="H33" i="1"/>
  <c r="C5" i="1"/>
  <c r="C4" i="1"/>
  <c r="D33" i="1"/>
  <c r="D34" i="1"/>
  <c r="R36" i="2"/>
  <c r="R38" i="2" s="1"/>
  <c r="M52" i="2"/>
  <c r="S58" i="2" l="1"/>
  <c r="S49" i="2"/>
  <c r="Q52" i="2"/>
  <c r="Q77" i="2"/>
  <c r="S77" i="2" s="1"/>
  <c r="L26" i="1" s="1"/>
  <c r="L34" i="1"/>
  <c r="H97" i="2"/>
  <c r="O64" i="2"/>
  <c r="O72" i="2" s="1"/>
  <c r="O74" i="2" s="1"/>
  <c r="O80" i="2" s="1"/>
  <c r="P34" i="2"/>
  <c r="J15" i="1" s="1"/>
  <c r="S23" i="2"/>
  <c r="S25" i="2"/>
  <c r="G52" i="2"/>
  <c r="D20" i="1" s="1"/>
  <c r="S52" i="2"/>
  <c r="L20" i="1"/>
  <c r="S29" i="2"/>
  <c r="S24" i="2"/>
  <c r="S30" i="2" s="1"/>
  <c r="N62" i="2"/>
  <c r="N64" i="2" s="1"/>
  <c r="N72" i="2" s="1"/>
  <c r="P56" i="2"/>
  <c r="J36" i="2"/>
  <c r="P30" i="2"/>
  <c r="J14" i="1" s="1"/>
  <c r="J16" i="1" s="1"/>
  <c r="M30" i="2"/>
  <c r="M36" i="2" s="1"/>
  <c r="F64" i="2"/>
  <c r="F72" i="2" s="1"/>
  <c r="F74" i="2" s="1"/>
  <c r="F80" i="2" s="1"/>
  <c r="P52" i="2"/>
  <c r="M62" i="2"/>
  <c r="H21" i="1" s="1"/>
  <c r="J64" i="2"/>
  <c r="J72" i="2" s="1"/>
  <c r="G62" i="2"/>
  <c r="D21" i="1" s="1"/>
  <c r="E64" i="2"/>
  <c r="E72" i="2" s="1"/>
  <c r="H64" i="2"/>
  <c r="H72" i="2" s="1"/>
  <c r="D14" i="1"/>
  <c r="D16" i="1" s="1"/>
  <c r="H36" i="2"/>
  <c r="H38" i="2" s="1"/>
  <c r="D12" i="1"/>
  <c r="D14" i="2"/>
  <c r="F12" i="1"/>
  <c r="J35" i="1"/>
  <c r="F35" i="1"/>
  <c r="L35" i="1"/>
  <c r="F16" i="1"/>
  <c r="F17" i="1" s="1"/>
  <c r="H35" i="1"/>
  <c r="D35" i="1"/>
  <c r="J20" i="1"/>
  <c r="Q30" i="2"/>
  <c r="R74" i="2"/>
  <c r="R80" i="2" s="1"/>
  <c r="H20" i="1"/>
  <c r="F23" i="1"/>
  <c r="P62" i="2" l="1"/>
  <c r="P64" i="2" s="1"/>
  <c r="P72" i="2" s="1"/>
  <c r="Q56" i="2"/>
  <c r="G64" i="2"/>
  <c r="G72" i="2" s="1"/>
  <c r="D23" i="1"/>
  <c r="M64" i="2"/>
  <c r="M72" i="2" s="1"/>
  <c r="H23" i="1"/>
  <c r="J21" i="1"/>
  <c r="J23" i="1" s="1"/>
  <c r="Q34" i="2"/>
  <c r="Q36" i="2" s="1"/>
  <c r="S32" i="2"/>
  <c r="S34" i="2" s="1"/>
  <c r="L15" i="1" s="1"/>
  <c r="P36" i="2"/>
  <c r="H14" i="1"/>
  <c r="H16" i="1" s="1"/>
  <c r="D17" i="1"/>
  <c r="D24" i="1" s="1"/>
  <c r="E77" i="2"/>
  <c r="G77" i="2"/>
  <c r="D26" i="1" s="1"/>
  <c r="H74" i="2"/>
  <c r="H80" i="2" s="1"/>
  <c r="H83" i="2" s="1"/>
  <c r="H99" i="2" s="1"/>
  <c r="G38" i="2"/>
  <c r="G74" i="2" s="1"/>
  <c r="E38" i="2"/>
  <c r="E74" i="2" s="1"/>
  <c r="F24" i="1"/>
  <c r="F28" i="1" s="1"/>
  <c r="F31" i="1" s="1"/>
  <c r="F36" i="1" s="1"/>
  <c r="L14" i="1"/>
  <c r="S56" i="2" l="1"/>
  <c r="S62" i="2" s="1"/>
  <c r="Q62" i="2"/>
  <c r="Q64" i="2" s="1"/>
  <c r="Q72" i="2" s="1"/>
  <c r="S36" i="2"/>
  <c r="D28" i="1"/>
  <c r="D31" i="1" s="1"/>
  <c r="D36" i="1" s="1"/>
  <c r="L16" i="1"/>
  <c r="E80" i="2"/>
  <c r="G80" i="2"/>
  <c r="G83" i="2" s="1"/>
  <c r="G99" i="2" s="1"/>
  <c r="H12" i="1"/>
  <c r="H17" i="1" s="1"/>
  <c r="H24" i="1" s="1"/>
  <c r="H28" i="1" s="1"/>
  <c r="H31" i="1" s="1"/>
  <c r="H36" i="1" l="1"/>
  <c r="L12" i="1"/>
  <c r="L21" i="1"/>
  <c r="L23" i="1" s="1"/>
  <c r="S64" i="2"/>
  <c r="S72" i="2" s="1"/>
  <c r="M19" i="2"/>
  <c r="M38" i="2" s="1"/>
  <c r="M74" i="2" s="1"/>
  <c r="M80" i="2" s="1"/>
  <c r="M83" i="2" s="1"/>
  <c r="M99" i="2" s="1"/>
  <c r="J19" i="2"/>
  <c r="I14" i="2" s="1"/>
  <c r="J12" i="1"/>
  <c r="J17" i="1" s="1"/>
  <c r="J24" i="1" s="1"/>
  <c r="J28" i="1" s="1"/>
  <c r="J31" i="1" s="1"/>
  <c r="J36" i="1" s="1"/>
  <c r="L17" i="1"/>
  <c r="L24" i="1" l="1"/>
  <c r="L28" i="1" s="1"/>
  <c r="L31" i="1" s="1"/>
  <c r="L36" i="1" s="1"/>
  <c r="P19" i="2"/>
  <c r="N19" i="2"/>
  <c r="N38" i="2" s="1"/>
  <c r="N74" i="2" s="1"/>
  <c r="N80" i="2" s="1"/>
  <c r="J38" i="2"/>
  <c r="J74" i="2" s="1"/>
  <c r="J80" i="2" s="1"/>
  <c r="P38" i="2" l="1"/>
  <c r="P74" i="2" s="1"/>
  <c r="P80" i="2" s="1"/>
  <c r="P83" i="2" s="1"/>
  <c r="P99" i="2" s="1"/>
  <c r="Q19" i="2"/>
  <c r="S19" i="2" l="1"/>
  <c r="S38" i="2" s="1"/>
  <c r="S74" i="2" s="1"/>
  <c r="S80" i="2" s="1"/>
  <c r="S83" i="2" s="1"/>
  <c r="S99" i="2" s="1"/>
  <c r="Q38" i="2"/>
  <c r="Q74" i="2" s="1"/>
  <c r="Q80" i="2" s="1"/>
</calcChain>
</file>

<file path=xl/comments1.xml><?xml version="1.0" encoding="utf-8"?>
<comments xmlns="http://schemas.openxmlformats.org/spreadsheetml/2006/main">
  <authors>
    <author>Christie Surface</author>
    <author>pwolken</author>
  </authors>
  <commentList>
    <comment ref="B22" authorId="0" shapeId="0">
      <text>
        <r>
          <rPr>
            <sz val="11"/>
            <color indexed="81"/>
            <rFont val="Tahoma"/>
            <family val="2"/>
          </rPr>
          <t xml:space="preserve">Format cells as </t>
        </r>
        <r>
          <rPr>
            <b/>
            <sz val="11"/>
            <color indexed="81"/>
            <rFont val="Tahoma"/>
            <family val="2"/>
          </rPr>
          <t>Text</t>
        </r>
        <r>
          <rPr>
            <sz val="11"/>
            <color indexed="81"/>
            <rFont val="Tahoma"/>
            <family val="2"/>
          </rPr>
          <t xml:space="preserve"> and type in revenue source code number, then name will be pulled in to Column C.</t>
        </r>
        <r>
          <rPr>
            <sz val="8"/>
            <color indexed="81"/>
            <rFont val="Tahoma"/>
            <family val="2"/>
          </rPr>
          <t xml:space="preserve">
</t>
        </r>
      </text>
    </comment>
    <comment ref="H99" authorId="1" shapeId="0">
      <text>
        <r>
          <rPr>
            <b/>
            <sz val="9"/>
            <color indexed="81"/>
            <rFont val="Tahoma"/>
            <family val="2"/>
          </rPr>
          <t>pwolken:</t>
        </r>
        <r>
          <rPr>
            <sz val="9"/>
            <color indexed="81"/>
            <rFont val="Tahoma"/>
            <family val="2"/>
          </rPr>
          <t xml:space="preserve">
SAMII Balance:  $47,891,125.38
</t>
        </r>
      </text>
    </comment>
  </commentList>
</comments>
</file>

<file path=xl/sharedStrings.xml><?xml version="1.0" encoding="utf-8"?>
<sst xmlns="http://schemas.openxmlformats.org/spreadsheetml/2006/main" count="863" uniqueCount="818">
  <si>
    <t>STATE OF MISSOURI</t>
  </si>
  <si>
    <t>TOTAL RESOURCES AVAILABLE</t>
  </si>
  <si>
    <t>TOTAL RECEIPTS</t>
  </si>
  <si>
    <t>Interest Deposited To Fund</t>
  </si>
  <si>
    <t>TRANSFERS IN</t>
  </si>
  <si>
    <t>TOTAL APPROPRIATIONS</t>
  </si>
  <si>
    <t>BUDGET BALANCE</t>
  </si>
  <si>
    <t>OTHER OBLIGATIONS</t>
  </si>
  <si>
    <t>OUTSTANDING PROJECTS</t>
  </si>
  <si>
    <t>CASH FLOW NEEDS</t>
  </si>
  <si>
    <t>TOTAL OTHER OBLIGATIONS</t>
  </si>
  <si>
    <t>FUND OPERATIONS</t>
  </si>
  <si>
    <t>FUND OBLIGATIONS</t>
  </si>
  <si>
    <t>UNOBLIGATED CASH BALANCE</t>
  </si>
  <si>
    <t>FUND FINANCIAL SUMMARY</t>
  </si>
  <si>
    <t>RECEIPTS:</t>
  </si>
  <si>
    <t>REVENUE (Cash Basis: July 1 - June 30)</t>
  </si>
  <si>
    <t>Subject To Biennial Sweep</t>
  </si>
  <si>
    <t>FUND NUMBER:</t>
  </si>
  <si>
    <t>TXX1</t>
  </si>
  <si>
    <t>Approp. #</t>
  </si>
  <si>
    <t>Ending budgetary balance</t>
  </si>
  <si>
    <t>June 30 cash balance</t>
  </si>
  <si>
    <t>Period 13-14 expenditures</t>
  </si>
  <si>
    <t>Adjustments for miscellaneous payable deductions</t>
  </si>
  <si>
    <t>Reconciliation Check Area:</t>
  </si>
  <si>
    <t>Unexplained difference for reconciliation</t>
  </si>
  <si>
    <t>Revenue Source Code</t>
  </si>
  <si>
    <t>Revenue Source Name</t>
  </si>
  <si>
    <t>Receipts:</t>
  </si>
  <si>
    <t>subtotal revenue</t>
  </si>
  <si>
    <t>subtotal transfers in</t>
  </si>
  <si>
    <t>Total Receipts</t>
  </si>
  <si>
    <t>Total Resources Available</t>
  </si>
  <si>
    <t>Appropriations:</t>
  </si>
  <si>
    <t>Total Appropriations</t>
  </si>
  <si>
    <t>Budget Balance</t>
  </si>
  <si>
    <t>Other Obligations:</t>
  </si>
  <si>
    <t>Outstanding Projects</t>
  </si>
  <si>
    <t>Cash Flow Needs</t>
  </si>
  <si>
    <t>Total Other Obligations</t>
  </si>
  <si>
    <t>Unobligated Cash Balance</t>
  </si>
  <si>
    <t>Administratively Created</t>
  </si>
  <si>
    <t>OTHER ADJUSTMENTS</t>
  </si>
  <si>
    <t>Other Adjustments</t>
  </si>
  <si>
    <t>GOVERNOR RECOMMEND</t>
  </si>
  <si>
    <t>House Bill #</t>
  </si>
  <si>
    <t>Prior Year Approp</t>
  </si>
  <si>
    <t>Prior Year Adjusted Approp</t>
  </si>
  <si>
    <t>Current Year Adjusted Approps</t>
  </si>
  <si>
    <t xml:space="preserve"> </t>
  </si>
  <si>
    <t>ADJUSTED APPROP</t>
  </si>
  <si>
    <t>Dept Request</t>
  </si>
  <si>
    <t>Gov's Rec</t>
  </si>
  <si>
    <t>Increases to Estimateds &amp; Supps</t>
  </si>
  <si>
    <t>REQUESTED</t>
  </si>
  <si>
    <t>FUND NAME:</t>
  </si>
  <si>
    <t>DEPARTMENT:</t>
  </si>
  <si>
    <t>FUND OPERATIONS:</t>
  </si>
  <si>
    <t>FUND OBLIGATIONS:</t>
  </si>
  <si>
    <t>Prior Year Actual</t>
  </si>
  <si>
    <t>Current Year Approp</t>
  </si>
  <si>
    <t>Transfer Name</t>
  </si>
  <si>
    <t>xxxx</t>
  </si>
  <si>
    <t>subtotal operating</t>
  </si>
  <si>
    <t>subtotal transfers</t>
  </si>
  <si>
    <t>total operating approps &amp; transfers</t>
  </si>
  <si>
    <t>Budget Year Biennial/ Reapprop Adjustments</t>
  </si>
  <si>
    <t>Adjusted Dept Request</t>
  </si>
  <si>
    <t>Adjusted Gov's Rec</t>
  </si>
  <si>
    <t>Treasurer's June 30 Balance</t>
  </si>
  <si>
    <t>Lapse Period Spending</t>
  </si>
  <si>
    <t>Check (should be zero)</t>
  </si>
  <si>
    <t>Misc Payables</t>
  </si>
  <si>
    <t>Transfer #</t>
  </si>
  <si>
    <t>ACTUAL SPENDING</t>
  </si>
  <si>
    <t>TRANSFER APPROPS</t>
  </si>
  <si>
    <t>OPERATING APPROPS</t>
  </si>
  <si>
    <t>Adjustments:</t>
  </si>
  <si>
    <t>CI Approps, Reapprops &amp; Transfers</t>
  </si>
  <si>
    <t>Revenue Source</t>
  </si>
  <si>
    <t>Revision</t>
  </si>
  <si>
    <t>SALES AND USE TAX</t>
  </si>
  <si>
    <t>PARKS SALES AND USE TAX</t>
  </si>
  <si>
    <t>MOTOR VEHICLE SALES TAX</t>
  </si>
  <si>
    <t>CONSERVATION SALES AND USE TAX</t>
  </si>
  <si>
    <t>INDIVIDUAL INCOME TAX</t>
  </si>
  <si>
    <t>CORPORATE INCOME TAX</t>
  </si>
  <si>
    <t>COUNTY FOREIGN INSURANCE TAX</t>
  </si>
  <si>
    <t>COUNTY STOCK INSURANCE TAX</t>
  </si>
  <si>
    <t>EXCESS LINES OF INSURANCE TAX</t>
  </si>
  <si>
    <t>HEAVY BEER TAX</t>
  </si>
  <si>
    <t>LIGHT BEER TAX</t>
  </si>
  <si>
    <t>LIQUOR TAX</t>
  </si>
  <si>
    <t>WINE TAX</t>
  </si>
  <si>
    <t>CIGARETTE TAX</t>
  </si>
  <si>
    <t>TOBACCO PRODUCT TAX</t>
  </si>
  <si>
    <t>MOTOR VEHICLE FUEL TAX</t>
  </si>
  <si>
    <t>SPECIAL FUEL NON-GAS TAX</t>
  </si>
  <si>
    <t>AVIATION FUEL TAX</t>
  </si>
  <si>
    <t>CORPORATION FRANCHISE TAX</t>
  </si>
  <si>
    <t>INHERITANCE TAX</t>
  </si>
  <si>
    <t>ESTATE TAX</t>
  </si>
  <si>
    <t>BINGO TAX</t>
  </si>
  <si>
    <t>INCORPORATION TAX</t>
  </si>
  <si>
    <t>REAL AND PERSONAL PROPERTY TAX</t>
  </si>
  <si>
    <t>HAZARDOUS WASTE FEES</t>
  </si>
  <si>
    <t>PHARMACY REIMBURSEMENT ALLOW</t>
  </si>
  <si>
    <t>FINANCIAL INSTITUTION TAX</t>
  </si>
  <si>
    <t>PAYMENTS IN LIEU OF TAXES</t>
  </si>
  <si>
    <t>ATHLETIC EVENTS TAX</t>
  </si>
  <si>
    <t>SURCHARGES</t>
  </si>
  <si>
    <t>OTHER TAXES</t>
  </si>
  <si>
    <t>LIQUOR LICENSES OR PERMITS</t>
  </si>
  <si>
    <t>GAMING COMMISSION LICENSES</t>
  </si>
  <si>
    <t>OTHER LICENSES AND PERMITS</t>
  </si>
  <si>
    <t>LOBBYIST REGISTRATION FEES</t>
  </si>
  <si>
    <t>MOTORBOAT FEES</t>
  </si>
  <si>
    <t>NON-MOTOR FUEL DECAL FEES</t>
  </si>
  <si>
    <t>FILING FEES</t>
  </si>
  <si>
    <t>CERTIFYING/AUTHENTICATING FEES</t>
  </si>
  <si>
    <t>OTHER REGISTRATION FEES</t>
  </si>
  <si>
    <t>ASBESTOS FEES</t>
  </si>
  <si>
    <t>MILK CONTROL FEES</t>
  </si>
  <si>
    <t>HOME HEALTH CARE LICENSE FEES</t>
  </si>
  <si>
    <t>NURSING HOME LICENSE FEES</t>
  </si>
  <si>
    <t>TITLE V EMISSIONS FEES</t>
  </si>
  <si>
    <t>BOARDING HOME LICENSE FEES</t>
  </si>
  <si>
    <t>PUBLIC UTILITIES FEES</t>
  </si>
  <si>
    <t>HOSPITAL LICENSE FEES</t>
  </si>
  <si>
    <t>GRAIN WAREHOUSE LICENSE FEES</t>
  </si>
  <si>
    <t>TRANSPORT LOAD FEES</t>
  </si>
  <si>
    <t>STORAGE TANK REGISTRATION FEES</t>
  </si>
  <si>
    <t>TOURIST CABIN PERMIT FEES</t>
  </si>
  <si>
    <t>SOLID WASTE DISPOSAL FEES</t>
  </si>
  <si>
    <t>NEW TIRE FEES</t>
  </si>
  <si>
    <t>GROUND WATER PROTECTION FEES</t>
  </si>
  <si>
    <t>WATER AND SEWAGE FEES</t>
  </si>
  <si>
    <t>BINGO LICENSE FEES</t>
  </si>
  <si>
    <t>LAB FEES</t>
  </si>
  <si>
    <t>PROGRAM ADMINISTRATION FEES</t>
  </si>
  <si>
    <t>RAILROAD ASSESSMENTS</t>
  </si>
  <si>
    <t>BEVERAGE INSPECTION FEES</t>
  </si>
  <si>
    <t>MILK INSPECTION FEES</t>
  </si>
  <si>
    <t>MINE INSPECTION FEES</t>
  </si>
  <si>
    <t>OIL INSPECTION FEES</t>
  </si>
  <si>
    <t>OTHER INSPECTION FEES</t>
  </si>
  <si>
    <t>COLLECTION FEES</t>
  </si>
  <si>
    <t>ADMISSION FEES</t>
  </si>
  <si>
    <t>STATE AUDITOR FEES</t>
  </si>
  <si>
    <t>GRADE CROSSING SAFETY FEES</t>
  </si>
  <si>
    <t>LOAN ADMINISTRATION FEES</t>
  </si>
  <si>
    <t>COURT FEES</t>
  </si>
  <si>
    <t>CONSUMER FINANCE LICENSE FEES</t>
  </si>
  <si>
    <t>TRANSCRIPT FEES</t>
  </si>
  <si>
    <t>LAND SURVEY FEES</t>
  </si>
  <si>
    <t>MARKETING DEVELOPMENT FEES</t>
  </si>
  <si>
    <t>MISCELLANEOUS INSURANCE FEES</t>
  </si>
  <si>
    <t>LOTTERY COMMISSION FEES</t>
  </si>
  <si>
    <t>LOGO SIGN ADVERTISING FEES</t>
  </si>
  <si>
    <t>PUBLIC DEFENDER FEES</t>
  </si>
  <si>
    <t>WITNESS FEES</t>
  </si>
  <si>
    <t>COUNTY RECORDERS FEES</t>
  </si>
  <si>
    <t>CORPORATE FILING FEES</t>
  </si>
  <si>
    <t>ELECTRONIC MONITORING FEE</t>
  </si>
  <si>
    <t>OTHER FEES</t>
  </si>
  <si>
    <t>BOND SALES PROCEEDS</t>
  </si>
  <si>
    <t>PROCEEDS FROM CAPITAL LEASES</t>
  </si>
  <si>
    <t>OTHER DEBT PROCEEDS</t>
  </si>
  <si>
    <t>LAND SALES</t>
  </si>
  <si>
    <t>SALES OF AGRICULTURE PRODUCTS</t>
  </si>
  <si>
    <t>MANUFACTURED PRODUCT SALES</t>
  </si>
  <si>
    <t>INFORMATION SALES</t>
  </si>
  <si>
    <t>SOUVENIR SALES</t>
  </si>
  <si>
    <t>SURPLUS PROPERTY SALES - STATE</t>
  </si>
  <si>
    <t>UNCLAIMED PROPERTY SALES</t>
  </si>
  <si>
    <t>VITAL RECORDS SALES</t>
  </si>
  <si>
    <t>LOTTERY TICKET SALES</t>
  </si>
  <si>
    <t>CAFETERIA SALES</t>
  </si>
  <si>
    <t>OTHER SALES</t>
  </si>
  <si>
    <t>SUPPLY SALES</t>
  </si>
  <si>
    <t>LAND RENTALS/LEASES</t>
  </si>
  <si>
    <t>PARKING RENTALS/LEASES</t>
  </si>
  <si>
    <t>OTHER LEASES AND RENTALS</t>
  </si>
  <si>
    <t>MEDICARE</t>
  </si>
  <si>
    <t>MEDICARE - COMMUNITY BASED</t>
  </si>
  <si>
    <t>MEDICAID</t>
  </si>
  <si>
    <t>MEDICAID - CASE MANAGERS</t>
  </si>
  <si>
    <t>MEDICAID - COMMUNITY BASED</t>
  </si>
  <si>
    <t>PRIVATE PAYMENTS</t>
  </si>
  <si>
    <t>INSURANCE PAYMENTS</t>
  </si>
  <si>
    <t>OTHER PAYMENTS</t>
  </si>
  <si>
    <t>INSTITUTIONAL SUPPORT FEES</t>
  </si>
  <si>
    <t>ROOM AND CARE</t>
  </si>
  <si>
    <t>FLEET SERVCS OPERATIONS/MAINT</t>
  </si>
  <si>
    <t>FLEET SERVICES REPLACEMENT</t>
  </si>
  <si>
    <t>MAIL/FREIGHT SERVICES</t>
  </si>
  <si>
    <t>TELEPHONE BILLING</t>
  </si>
  <si>
    <t>PRINTING SERVICE</t>
  </si>
  <si>
    <t>COMPUTER SERVICES</t>
  </si>
  <si>
    <t>ADMINISTRATION SERVICES</t>
  </si>
  <si>
    <t>FLIGHT OPERATIONS SERVICES</t>
  </si>
  <si>
    <t>PRIVATE DONATIONS</t>
  </si>
  <si>
    <t>DONATED ASSETS-OUTSIDE SOURCES</t>
  </si>
  <si>
    <t>DONATED ASSETS-STATE AGENCIES</t>
  </si>
  <si>
    <t>NASAO (AIRPORT INSPECTIONS)</t>
  </si>
  <si>
    <t>US DEPARTMENT OF AGRICULTURE</t>
  </si>
  <si>
    <t>US DEPARTMENT OF DEFENSE</t>
  </si>
  <si>
    <t>US DEPARTMENT OF INTERIOR</t>
  </si>
  <si>
    <t>US DEPARTMENT OF JUSTICE</t>
  </si>
  <si>
    <t>US DEPARTMENT OF LABOR</t>
  </si>
  <si>
    <t>US DEPARTMENT OF EDUCATION</t>
  </si>
  <si>
    <t>US VETERANS ADMINISTRATION</t>
  </si>
  <si>
    <t>US DEPARTMENT OF ENERGY</t>
  </si>
  <si>
    <t>FEMA</t>
  </si>
  <si>
    <t>NATIONAL ARCHIVES AND RECORDS</t>
  </si>
  <si>
    <t>ELECTIONS ASSISTANCE COMM</t>
  </si>
  <si>
    <t>US DEPARTMENT OF TREASURY</t>
  </si>
  <si>
    <t>MISCELLANEOUS FEDERAL REVENUES</t>
  </si>
  <si>
    <t>COUNTY MENTAL HEALTH PROGRAMS</t>
  </si>
  <si>
    <t>PROG SPECI CAPITAL GRANTS/CONT</t>
  </si>
  <si>
    <t>TIME DEPOSITS INTEREST</t>
  </si>
  <si>
    <t>OTHER INVESTMENT INTEREST</t>
  </si>
  <si>
    <t>INTEREST ON LOANS</t>
  </si>
  <si>
    <t>INTEREST - FEDERAL</t>
  </si>
  <si>
    <t>INTEREST ON RECEIVABLES</t>
  </si>
  <si>
    <t>INTEREST ON SETTLEMENTS</t>
  </si>
  <si>
    <t>OTHER INTEREST</t>
  </si>
  <si>
    <t>PENALTIES</t>
  </si>
  <si>
    <t>SETTLEMENTS</t>
  </si>
  <si>
    <t>COURT AWARDS</t>
  </si>
  <si>
    <t>INSUFFICIENT FUNDS CHARGES</t>
  </si>
  <si>
    <t>ESTATES</t>
  </si>
  <si>
    <t>UNCLAIMED PROPERTIES</t>
  </si>
  <si>
    <t>SALARY REFUNDS - FEDERAL</t>
  </si>
  <si>
    <t>SALARY REFUNDS - STATE</t>
  </si>
  <si>
    <t>SALARY REFUNDS - LOCAL/OTHER</t>
  </si>
  <si>
    <t>GENERAL RELIEF PENSION REFUNDS</t>
  </si>
  <si>
    <t>BLIND PENSION REFUNDS</t>
  </si>
  <si>
    <t>DAY CARE REFUNDS</t>
  </si>
  <si>
    <t>COST IN CRIMINAL CASES REFUNDS</t>
  </si>
  <si>
    <t>VENDOR REFUNDS - FEDERAL</t>
  </si>
  <si>
    <t>VENDOR REFUNDS - STATE</t>
  </si>
  <si>
    <t>VENDOR REFUNDS - LOCAL/OTHER</t>
  </si>
  <si>
    <t>POLITICAL SUBDIVISION REFUNDS</t>
  </si>
  <si>
    <t>EXCESS COURT PAYMENT REFUNDS</t>
  </si>
  <si>
    <t>SCHOOL REFUNDS</t>
  </si>
  <si>
    <t>SCHOLARSHIP REFUNDS</t>
  </si>
  <si>
    <t>AUDIT FINDINGS - FEDERAL</t>
  </si>
  <si>
    <t>AUDIT FINDINGS - STATE</t>
  </si>
  <si>
    <t>AUDIT FINDINGS - LOCAL/OTHER</t>
  </si>
  <si>
    <t>UTILITY REFUNDS</t>
  </si>
  <si>
    <t>FUEL TAX REFUNDS</t>
  </si>
  <si>
    <t>OTHER REFUNDS</t>
  </si>
  <si>
    <t>RECOVERY COSTS</t>
  </si>
  <si>
    <t>LOCAL MATCH</t>
  </si>
  <si>
    <t>COST REIMBURSEMENTS - FEDERAL</t>
  </si>
  <si>
    <t>COST REIMBURSEMENTS - STATE</t>
  </si>
  <si>
    <t>BOND ACCOUNT</t>
  </si>
  <si>
    <t>OUTLAWED CHECKS</t>
  </si>
  <si>
    <t>CANCELED CHECKS</t>
  </si>
  <si>
    <t>REDEPOSIT OF LOAN PRINCIPAL</t>
  </si>
  <si>
    <t>TELEPHONE COMMISSIONS</t>
  </si>
  <si>
    <t>COMMISSION ON SALES</t>
  </si>
  <si>
    <t>REBATES</t>
  </si>
  <si>
    <t>LOAN DEFAULTS</t>
  </si>
  <si>
    <t>LOAN PROCEEDS</t>
  </si>
  <si>
    <t>LOAN REPAYMENT</t>
  </si>
  <si>
    <t>INSURANCE PROCEEDS</t>
  </si>
  <si>
    <t>CAPITAL CREDITS/DIVIDENDS</t>
  </si>
  <si>
    <t>RECYCLING RECEIPTS</t>
  </si>
  <si>
    <t>FORFEITURES</t>
  </si>
  <si>
    <t>OVERPAYMENTS</t>
  </si>
  <si>
    <t>FEDERAL SHARE OF GRANTEE SALES</t>
  </si>
  <si>
    <t>APPROPRIATED TRANSFERS IN</t>
  </si>
  <si>
    <t>IAB SUPPLY SALES</t>
  </si>
  <si>
    <t>IAB OPEN RECORDS FEES</t>
  </si>
  <si>
    <t>IAB FLEET SRV OPER/MAINTENANCE</t>
  </si>
  <si>
    <t>IAB FLEET SERVICES REPLACEMENT</t>
  </si>
  <si>
    <t>IAB CRIMINAL RECORD CHECK FEES</t>
  </si>
  <si>
    <t>IAB MAIL/FREIGHT SERVICES</t>
  </si>
  <si>
    <t>IAB TELEPHONE BILLING</t>
  </si>
  <si>
    <t>IAB PRINTING SERVICE</t>
  </si>
  <si>
    <t>IAB REIMBURSEMENT/RECOVRY COST</t>
  </si>
  <si>
    <t>IAB LEASED FACILITY</t>
  </si>
  <si>
    <t>IAB SALE MATERIAL/SUPPLY/SRVCS</t>
  </si>
  <si>
    <t>IAB TRAINING</t>
  </si>
  <si>
    <t>IAB COMPUTER SERVICES</t>
  </si>
  <si>
    <t>IAB ADMINISTRATION SERVICES</t>
  </si>
  <si>
    <t>IAB FLIGHT OPERATIONS SERVICES</t>
  </si>
  <si>
    <t>IAB SALE OF MANUFACTURD PRDCTS</t>
  </si>
  <si>
    <t>IAB INTERAGENCY RECEIPTS</t>
  </si>
  <si>
    <t>IAB SAMPLING &amp;/OR ANALYSIS</t>
  </si>
  <si>
    <t>IAB REDEPOSIT OF STATE FUNDS</t>
  </si>
  <si>
    <t>IAB DEPOSIT OF UNCLAIMD PRPRTY</t>
  </si>
  <si>
    <t>IAB PERMITS</t>
  </si>
  <si>
    <t>IAB REGISTRATION FEES</t>
  </si>
  <si>
    <t>IAB TAXES</t>
  </si>
  <si>
    <t>IAB TRANSCRIPT FEES</t>
  </si>
  <si>
    <t>Reconcile to Reports (1)</t>
  </si>
  <si>
    <t>Reconcile to Reports (2)</t>
  </si>
  <si>
    <r>
      <t>OPTIONAL</t>
    </r>
    <r>
      <rPr>
        <b/>
        <sz val="10"/>
        <color indexed="8"/>
        <rFont val="Arial"/>
        <family val="2"/>
      </rPr>
      <t xml:space="preserve"> RECONCILIATION TO TREASURER'S JUNE 30 BALANCE:</t>
    </r>
  </si>
  <si>
    <t>Estimated interest rate</t>
  </si>
  <si>
    <t>Current Year</t>
  </si>
  <si>
    <t>Budget Year</t>
  </si>
  <si>
    <t>Estimated OASDHI</t>
  </si>
  <si>
    <t>Estimated MOSERS</t>
  </si>
  <si>
    <t>Estimated MCHCP</t>
  </si>
  <si>
    <t>Estimated Unemployment</t>
  </si>
  <si>
    <t>Estimated Workers Comp</t>
  </si>
  <si>
    <t>Fringe Benefits:</t>
  </si>
  <si>
    <t>total</t>
  </si>
  <si>
    <t>CAPITAL IMPROVEMENTS APPROPS</t>
  </si>
  <si>
    <t>APPROPRIATIONS (INCLUDES REAPPROPS):</t>
  </si>
  <si>
    <t>Operating Approps and Reapprops</t>
  </si>
  <si>
    <t>Transfer Approps &amp; Reapprops in Operating Budget</t>
  </si>
  <si>
    <t>total CI</t>
  </si>
  <si>
    <t>Unexpended Appropriation (do not include amounts in the "Prior Year Actual" Column</t>
  </si>
  <si>
    <t>UNEXPENDED APPROPRIATION *</t>
  </si>
  <si>
    <t>*  Do not include in the Prior Year Actual column as doing so would double count lapse &amp; reserve.</t>
  </si>
  <si>
    <t>Beginning Cash Balance</t>
  </si>
  <si>
    <t>ENDING CASH BALANCE</t>
  </si>
  <si>
    <t>BEGINNING CASH BALANCE</t>
  </si>
  <si>
    <t>Ending Cash Balance</t>
  </si>
  <si>
    <t>End of Lapse Period Cash Balance</t>
  </si>
  <si>
    <t>xx.xxx</t>
  </si>
  <si>
    <t>xxxxxxxxxxxxxxxxx</t>
  </si>
  <si>
    <t>xxxxxxx</t>
  </si>
  <si>
    <t>DOR WARRANT INTERCEPT</t>
  </si>
  <si>
    <t>1001</t>
  </si>
  <si>
    <t>1003</t>
  </si>
  <si>
    <t>1005</t>
  </si>
  <si>
    <t>1007</t>
  </si>
  <si>
    <t>1009</t>
  </si>
  <si>
    <t>1011</t>
  </si>
  <si>
    <t>1013</t>
  </si>
  <si>
    <t>1015</t>
  </si>
  <si>
    <t>1016</t>
  </si>
  <si>
    <t>SUSPENSE HOLDING</t>
  </si>
  <si>
    <t>1022</t>
  </si>
  <si>
    <t>1024</t>
  </si>
  <si>
    <t>1026</t>
  </si>
  <si>
    <t>1028</t>
  </si>
  <si>
    <t>1033</t>
  </si>
  <si>
    <t>1035</t>
  </si>
  <si>
    <t>1037</t>
  </si>
  <si>
    <t>1039</t>
  </si>
  <si>
    <t>1041</t>
  </si>
  <si>
    <t>1049</t>
  </si>
  <si>
    <t>1051</t>
  </si>
  <si>
    <t>1053</t>
  </si>
  <si>
    <t>1055</t>
  </si>
  <si>
    <t>1057</t>
  </si>
  <si>
    <t>1059</t>
  </si>
  <si>
    <t>1060</t>
  </si>
  <si>
    <t>1062</t>
  </si>
  <si>
    <t>1064</t>
  </si>
  <si>
    <t>1070</t>
  </si>
  <si>
    <t>1072</t>
  </si>
  <si>
    <t>1073</t>
  </si>
  <si>
    <t>1074</t>
  </si>
  <si>
    <t>1076</t>
  </si>
  <si>
    <t>1078</t>
  </si>
  <si>
    <t>1079</t>
  </si>
  <si>
    <t>COUNTY PRIVATE CAR TAX</t>
  </si>
  <si>
    <t>1080</t>
  </si>
  <si>
    <t>1082</t>
  </si>
  <si>
    <t>1084</t>
  </si>
  <si>
    <t>1085</t>
  </si>
  <si>
    <t>1086</t>
  </si>
  <si>
    <t>1087</t>
  </si>
  <si>
    <t>1088</t>
  </si>
  <si>
    <t>1089</t>
  </si>
  <si>
    <t>1090</t>
  </si>
  <si>
    <t>1091</t>
  </si>
  <si>
    <t>1092</t>
  </si>
  <si>
    <t>1093</t>
  </si>
  <si>
    <t>1095</t>
  </si>
  <si>
    <t>1096</t>
  </si>
  <si>
    <t>SPECIAL TAXES AND ASSESSMENTS</t>
  </si>
  <si>
    <t>1097</t>
  </si>
  <si>
    <t>1098</t>
  </si>
  <si>
    <t>TELECOMMUNICATIONS TAX</t>
  </si>
  <si>
    <t>1099</t>
  </si>
  <si>
    <t>1100</t>
  </si>
  <si>
    <t>1102</t>
  </si>
  <si>
    <t>1104</t>
  </si>
  <si>
    <t>1106</t>
  </si>
  <si>
    <t>1108</t>
  </si>
  <si>
    <t>1110</t>
  </si>
  <si>
    <t>1112</t>
  </si>
  <si>
    <t>1114</t>
  </si>
  <si>
    <t>1116</t>
  </si>
  <si>
    <t>1118</t>
  </si>
  <si>
    <t>1120</t>
  </si>
  <si>
    <t>1122</t>
  </si>
  <si>
    <t>1124</t>
  </si>
  <si>
    <t>1126</t>
  </si>
  <si>
    <t>1127</t>
  </si>
  <si>
    <t>1128</t>
  </si>
  <si>
    <t>1130</t>
  </si>
  <si>
    <t>1132</t>
  </si>
  <si>
    <t>1134</t>
  </si>
  <si>
    <t>1136</t>
  </si>
  <si>
    <t>1138</t>
  </si>
  <si>
    <t>1140</t>
  </si>
  <si>
    <t>1149</t>
  </si>
  <si>
    <t>1150</t>
  </si>
  <si>
    <t>1152</t>
  </si>
  <si>
    <t>1154</t>
  </si>
  <si>
    <t>1156</t>
  </si>
  <si>
    <t>1160</t>
  </si>
  <si>
    <t>1162</t>
  </si>
  <si>
    <t>1163</t>
  </si>
  <si>
    <t>1164</t>
  </si>
  <si>
    <t>1165</t>
  </si>
  <si>
    <t>1169</t>
  </si>
  <si>
    <t>1174</t>
  </si>
  <si>
    <t>1178</t>
  </si>
  <si>
    <t>1180</t>
  </si>
  <si>
    <t>1182</t>
  </si>
  <si>
    <t>1184</t>
  </si>
  <si>
    <t>1185</t>
  </si>
  <si>
    <t>1186</t>
  </si>
  <si>
    <t>1188</t>
  </si>
  <si>
    <t>1190</t>
  </si>
  <si>
    <t>1192</t>
  </si>
  <si>
    <t>1194</t>
  </si>
  <si>
    <t>1196</t>
  </si>
  <si>
    <t>1198</t>
  </si>
  <si>
    <t>1200</t>
  </si>
  <si>
    <t>1202</t>
  </si>
  <si>
    <t>1206</t>
  </si>
  <si>
    <t>1208</t>
  </si>
  <si>
    <t>1209</t>
  </si>
  <si>
    <t>BATTERY FEE</t>
  </si>
  <si>
    <t>1210</t>
  </si>
  <si>
    <t>1212</t>
  </si>
  <si>
    <t>1214</t>
  </si>
  <si>
    <t>1216</t>
  </si>
  <si>
    <t>1218</t>
  </si>
  <si>
    <t>1220</t>
  </si>
  <si>
    <t>1222</t>
  </si>
  <si>
    <t>1223</t>
  </si>
  <si>
    <t>1224</t>
  </si>
  <si>
    <t>1227</t>
  </si>
  <si>
    <t>1229</t>
  </si>
  <si>
    <t>1233</t>
  </si>
  <si>
    <t>1235</t>
  </si>
  <si>
    <t>1237</t>
  </si>
  <si>
    <t>1239</t>
  </si>
  <si>
    <t>1241</t>
  </si>
  <si>
    <t>1243</t>
  </si>
  <si>
    <t>1245</t>
  </si>
  <si>
    <t>1249</t>
  </si>
  <si>
    <t>1250</t>
  </si>
  <si>
    <t>1251</t>
  </si>
  <si>
    <t>BANKRUPTCY COLLECTIONS</t>
  </si>
  <si>
    <t>1252</t>
  </si>
  <si>
    <t>1254</t>
  </si>
  <si>
    <t>1260</t>
  </si>
  <si>
    <t>1262</t>
  </si>
  <si>
    <t>1264</t>
  </si>
  <si>
    <t>1266</t>
  </si>
  <si>
    <t>1268</t>
  </si>
  <si>
    <t>1270</t>
  </si>
  <si>
    <t>1272</t>
  </si>
  <si>
    <t>1274</t>
  </si>
  <si>
    <t>1276</t>
  </si>
  <si>
    <t>1278</t>
  </si>
  <si>
    <t>1279</t>
  </si>
  <si>
    <t>1280</t>
  </si>
  <si>
    <t>1281</t>
  </si>
  <si>
    <t>1282</t>
  </si>
  <si>
    <t>1284</t>
  </si>
  <si>
    <t>1286</t>
  </si>
  <si>
    <t>1288</t>
  </si>
  <si>
    <t>1290</t>
  </si>
  <si>
    <t>1293</t>
  </si>
  <si>
    <t>1294</t>
  </si>
  <si>
    <t>1298</t>
  </si>
  <si>
    <t>1302</t>
  </si>
  <si>
    <t>1303</t>
  </si>
  <si>
    <t>1305</t>
  </si>
  <si>
    <t>1306</t>
  </si>
  <si>
    <t>1307</t>
  </si>
  <si>
    <t>1310</t>
  </si>
  <si>
    <t>1312</t>
  </si>
  <si>
    <t>1314</t>
  </si>
  <si>
    <t>1316</t>
  </si>
  <si>
    <t>1318</t>
  </si>
  <si>
    <t>1320</t>
  </si>
  <si>
    <t>1322</t>
  </si>
  <si>
    <t>1324</t>
  </si>
  <si>
    <t>1326</t>
  </si>
  <si>
    <t>1328</t>
  </si>
  <si>
    <t>1330</t>
  </si>
  <si>
    <t>1332</t>
  </si>
  <si>
    <t>1334</t>
  </si>
  <si>
    <t>1338</t>
  </si>
  <si>
    <t>1340</t>
  </si>
  <si>
    <t>1342</t>
  </si>
  <si>
    <t>1401</t>
  </si>
  <si>
    <t>1403</t>
  </si>
  <si>
    <t>1404</t>
  </si>
  <si>
    <t>1405</t>
  </si>
  <si>
    <t>1407</t>
  </si>
  <si>
    <t>1409</t>
  </si>
  <si>
    <t>1414</t>
  </si>
  <si>
    <t>1416</t>
  </si>
  <si>
    <t>1418</t>
  </si>
  <si>
    <t>1419</t>
  </si>
  <si>
    <t>1420</t>
  </si>
  <si>
    <t>1422</t>
  </si>
  <si>
    <t>1424</t>
  </si>
  <si>
    <t>1426</t>
  </si>
  <si>
    <t>1434</t>
  </si>
  <si>
    <t>1436</t>
  </si>
  <si>
    <t>1438</t>
  </si>
  <si>
    <t>1440</t>
  </si>
  <si>
    <t>1442</t>
  </si>
  <si>
    <t>1444</t>
  </si>
  <si>
    <t>1446</t>
  </si>
  <si>
    <t>1448</t>
  </si>
  <si>
    <t>1450</t>
  </si>
  <si>
    <t>1452</t>
  </si>
  <si>
    <t>1501</t>
  </si>
  <si>
    <t>1502</t>
  </si>
  <si>
    <t>1503</t>
  </si>
  <si>
    <t>1504</t>
  </si>
  <si>
    <t>1507</t>
  </si>
  <si>
    <t>1510</t>
  </si>
  <si>
    <t>1512</t>
  </si>
  <si>
    <t>1513</t>
  </si>
  <si>
    <t>US DEPT OF HOMELAND SECURITY</t>
  </si>
  <si>
    <t>1514</t>
  </si>
  <si>
    <t>1516</t>
  </si>
  <si>
    <t>1518</t>
  </si>
  <si>
    <t>1520</t>
  </si>
  <si>
    <t>1522</t>
  </si>
  <si>
    <t>1524</t>
  </si>
  <si>
    <t>1526</t>
  </si>
  <si>
    <t>1528</t>
  </si>
  <si>
    <t>1529</t>
  </si>
  <si>
    <t>1530</t>
  </si>
  <si>
    <t>1532</t>
  </si>
  <si>
    <t>1534</t>
  </si>
  <si>
    <t>1536</t>
  </si>
  <si>
    <t>1538</t>
  </si>
  <si>
    <t>1540</t>
  </si>
  <si>
    <t>1542</t>
  </si>
  <si>
    <t>1544</t>
  </si>
  <si>
    <t>1546</t>
  </si>
  <si>
    <t>1548</t>
  </si>
  <si>
    <t>1549</t>
  </si>
  <si>
    <t>1551</t>
  </si>
  <si>
    <t>1555</t>
  </si>
  <si>
    <t>1560</t>
  </si>
  <si>
    <t>1601</t>
  </si>
  <si>
    <t>1603</t>
  </si>
  <si>
    <t>1605</t>
  </si>
  <si>
    <t>1607</t>
  </si>
  <si>
    <t>1610</t>
  </si>
  <si>
    <t>1612</t>
  </si>
  <si>
    <t>1614</t>
  </si>
  <si>
    <t>1615</t>
  </si>
  <si>
    <t>1616</t>
  </si>
  <si>
    <t>1618</t>
  </si>
  <si>
    <t>1620</t>
  </si>
  <si>
    <t>SAFETY RESPONSIBILITY</t>
  </si>
  <si>
    <t>1621</t>
  </si>
  <si>
    <t>1622</t>
  </si>
  <si>
    <t>1624</t>
  </si>
  <si>
    <t>1626</t>
  </si>
  <si>
    <t>1628</t>
  </si>
  <si>
    <t>1629</t>
  </si>
  <si>
    <t>1634</t>
  </si>
  <si>
    <t>1636</t>
  </si>
  <si>
    <t>1700</t>
  </si>
  <si>
    <t>1701</t>
  </si>
  <si>
    <t>1702</t>
  </si>
  <si>
    <t>1703</t>
  </si>
  <si>
    <t>1704</t>
  </si>
  <si>
    <t>1706</t>
  </si>
  <si>
    <t>1715</t>
  </si>
  <si>
    <t>1717</t>
  </si>
  <si>
    <t>1719</t>
  </si>
  <si>
    <t>1721</t>
  </si>
  <si>
    <t>1722</t>
  </si>
  <si>
    <t>1723</t>
  </si>
  <si>
    <t>1724</t>
  </si>
  <si>
    <t>1725</t>
  </si>
  <si>
    <t>1727</t>
  </si>
  <si>
    <t>1728</t>
  </si>
  <si>
    <t>1729</t>
  </si>
  <si>
    <t>1730</t>
  </si>
  <si>
    <t>1731</t>
  </si>
  <si>
    <t>1732</t>
  </si>
  <si>
    <t>1733</t>
  </si>
  <si>
    <t>1735</t>
  </si>
  <si>
    <t>1737</t>
  </si>
  <si>
    <t>1806</t>
  </si>
  <si>
    <t>1808</t>
  </si>
  <si>
    <t>1811</t>
  </si>
  <si>
    <t>1812</t>
  </si>
  <si>
    <t>1813</t>
  </si>
  <si>
    <t>1814</t>
  </si>
  <si>
    <t>1816</t>
  </si>
  <si>
    <t>1818</t>
  </si>
  <si>
    <t>1819</t>
  </si>
  <si>
    <t>1820</t>
  </si>
  <si>
    <t>1821</t>
  </si>
  <si>
    <t>1822</t>
  </si>
  <si>
    <t>1824</t>
  </si>
  <si>
    <t>1826</t>
  </si>
  <si>
    <t>1828</t>
  </si>
  <si>
    <t>1830</t>
  </si>
  <si>
    <t>1832</t>
  </si>
  <si>
    <t>1834</t>
  </si>
  <si>
    <t>1836</t>
  </si>
  <si>
    <t>1838</t>
  </si>
  <si>
    <t>1840</t>
  </si>
  <si>
    <t>1842</t>
  </si>
  <si>
    <t>1843</t>
  </si>
  <si>
    <t>1844</t>
  </si>
  <si>
    <t>1846</t>
  </si>
  <si>
    <t>1848</t>
  </si>
  <si>
    <t>1850</t>
  </si>
  <si>
    <t>1852</t>
  </si>
  <si>
    <t>1856</t>
  </si>
  <si>
    <t>1858</t>
  </si>
  <si>
    <t>1860</t>
  </si>
  <si>
    <t>1862</t>
  </si>
  <si>
    <t>1866</t>
  </si>
  <si>
    <t>1868</t>
  </si>
  <si>
    <t>1870</t>
  </si>
  <si>
    <t>1872</t>
  </si>
  <si>
    <t>5501</t>
  </si>
  <si>
    <t>6001</t>
  </si>
  <si>
    <t>6002</t>
  </si>
  <si>
    <t>6003</t>
  </si>
  <si>
    <t>6005</t>
  </si>
  <si>
    <t>6006</t>
  </si>
  <si>
    <t>6007</t>
  </si>
  <si>
    <t>6009</t>
  </si>
  <si>
    <t>6011</t>
  </si>
  <si>
    <t>6013</t>
  </si>
  <si>
    <t>6015</t>
  </si>
  <si>
    <t>6017</t>
  </si>
  <si>
    <t>6019</t>
  </si>
  <si>
    <t>6021</t>
  </si>
  <si>
    <t>6023</t>
  </si>
  <si>
    <t>6025</t>
  </si>
  <si>
    <t>6027</t>
  </si>
  <si>
    <t>6029</t>
  </si>
  <si>
    <t>6030</t>
  </si>
  <si>
    <t>6031</t>
  </si>
  <si>
    <t>6032</t>
  </si>
  <si>
    <t>6033</t>
  </si>
  <si>
    <t>6034</t>
  </si>
  <si>
    <t>6035</t>
  </si>
  <si>
    <t>6036</t>
  </si>
  <si>
    <t>REGULATORY REGISTRATION FEES</t>
  </si>
  <si>
    <t>1557</t>
  </si>
  <si>
    <t>AMER RECOVERY &amp; REINVESTMENT</t>
  </si>
  <si>
    <t>SOIL &amp; WTR SALES/USE TAX</t>
  </si>
  <si>
    <t>GR REIM - LOC SA/USE TAX</t>
  </si>
  <si>
    <t>PROP C SALES AND USE TAX</t>
  </si>
  <si>
    <t>SALES/USE TAXES PROTESTED</t>
  </si>
  <si>
    <t>INDIVIDUAL INCOME TAX PROTEST</t>
  </si>
  <si>
    <t>CORPORATE INCOME TAX PROTEST</t>
  </si>
  <si>
    <t>WORK COMP INSUR TAX</t>
  </si>
  <si>
    <t>WORK COMP INSUR TAX - 2ND INJ</t>
  </si>
  <si>
    <t>GAMING GROSS RECEIPTS TAX</t>
  </si>
  <si>
    <t>DELINQ REAL/PER PROP TAX</t>
  </si>
  <si>
    <t>MANAGED CARE ORG REIMB ALLOW</t>
  </si>
  <si>
    <t>MISC TAXES PROTESTED</t>
  </si>
  <si>
    <t>NURSING FAC REIM ALLOW</t>
  </si>
  <si>
    <t>FEDERAL REIM ALLOWANCE</t>
  </si>
  <si>
    <t>AGENCY COLLECTED SALES TAX</t>
  </si>
  <si>
    <t>PROFESSIONAL LICENSE OR PERMIT</t>
  </si>
  <si>
    <t>RECREATIONAL LICENSE OR PERMIT</t>
  </si>
  <si>
    <t>ATV LICENSE OR PERMIT</t>
  </si>
  <si>
    <t>MV LICENSE OR PERMIT</t>
  </si>
  <si>
    <t>INTERST TRANS LIC/PERMIT</t>
  </si>
  <si>
    <t>DRIVER'S LICENSE OR PERMIT</t>
  </si>
  <si>
    <t>LAND RECLAM COMM PERMIT</t>
  </si>
  <si>
    <t>SALESMAN LICENSE OR PERMIT</t>
  </si>
  <si>
    <t>VEHICLE/BOAT MANUFACT/DEALER</t>
  </si>
  <si>
    <t>BEER LICENSE OR PERMIT</t>
  </si>
  <si>
    <t>MOTOR CARRIER LICENSE</t>
  </si>
  <si>
    <t>HUNT/FISH LIC COM PERMITS</t>
  </si>
  <si>
    <t>HUNT AND FISH SPEC TAGS</t>
  </si>
  <si>
    <t>HAZARDOUS WASTE TRANSPORT LIC</t>
  </si>
  <si>
    <t>WATER POLLUTION CONTROL PERMIT</t>
  </si>
  <si>
    <t>OVERDIM/OVERWGT PERMIT</t>
  </si>
  <si>
    <t>MERCHANT LICENSE</t>
  </si>
  <si>
    <t>TOBACCO LICENSE</t>
  </si>
  <si>
    <t>TEMPORARY LICENSE</t>
  </si>
  <si>
    <t>DUPLICATE PLATE</t>
  </si>
  <si>
    <t>1142</t>
  </si>
  <si>
    <t>DUPLICATE DRIVER LICENSE</t>
  </si>
  <si>
    <t>NARCOTIC AND DANG DRUGS FEES</t>
  </si>
  <si>
    <t>OCCUPATIONAL BOARD-IND EXAM</t>
  </si>
  <si>
    <t>TRANSFER FEE</t>
  </si>
  <si>
    <t>EMISS FEES/NON TITLE V FAC</t>
  </si>
  <si>
    <t>MISSOURI PRIMACY FEE</t>
  </si>
  <si>
    <t>UNDGRD STOR TANK/PARTIC FEE</t>
  </si>
  <si>
    <t>1211</t>
  </si>
  <si>
    <t>RADIOACTIVE WASTE TRANSPORT FE</t>
  </si>
  <si>
    <t>INSUR REG FEES, RENEW/PURCH</t>
  </si>
  <si>
    <t>AIR PERMIT FEES</t>
  </si>
  <si>
    <t>CONFINE ANIM FEED OPER INDEM</t>
  </si>
  <si>
    <t>ENH VEHICLE EMISSION INSP FEE</t>
  </si>
  <si>
    <t>GRAIN WAREHOUSE INSPECTION FEE</t>
  </si>
  <si>
    <t>ICE CREAM PROD INSPEC FEE</t>
  </si>
  <si>
    <t>MOBILE HOME/RV INSPECT</t>
  </si>
  <si>
    <t>RIVERBOAT INSPECTION FEE</t>
  </si>
  <si>
    <t>FIN INSTITUTIONS EXAM FEE</t>
  </si>
  <si>
    <t>GAMING COM ADMIN INCOM</t>
  </si>
  <si>
    <t>MV INSPECT STICKER FEES</t>
  </si>
  <si>
    <t>MV/DL CONTRACT AGENT COLLECTIO</t>
  </si>
  <si>
    <t>TRAINING OR CONFERENCE FEE</t>
  </si>
  <si>
    <t>SUBSTANCE ABUSE TRAF OFFND FEE</t>
  </si>
  <si>
    <t>CRIMINAL RECORD CHECK FEES</t>
  </si>
  <si>
    <t>SALE OF NAT RESOURCES PROD</t>
  </si>
  <si>
    <t>SURPLUS PROPERTY SALES-FEDERAL</t>
  </si>
  <si>
    <t>SALE OF FIXED ASSETS - CTRL</t>
  </si>
  <si>
    <t>GAIN SALE FIXED ASSETS - CNTRL</t>
  </si>
  <si>
    <t>STATE FACILITIES RENTAL/LEASE</t>
  </si>
  <si>
    <t>CONCESSIONS/RECREATION RENT/LS</t>
  </si>
  <si>
    <t>HOUSING/BLDG RENT/LEASE</t>
  </si>
  <si>
    <t>OTHER GOVT ENTITY DONATIONS</t>
  </si>
  <si>
    <t>US DEPARTMENT OF HUD</t>
  </si>
  <si>
    <t>US DEPT OF TRANSPORT</t>
  </si>
  <si>
    <t>NATL FOUND ARTS/HUMANITIES</t>
  </si>
  <si>
    <t>US GEN SERV ADMIN</t>
  </si>
  <si>
    <t>US EPA</t>
  </si>
  <si>
    <t>US DEPT HEALTH/HUMAN SERVICES</t>
  </si>
  <si>
    <t>NATIONAL/COMMUNITY SERVICES</t>
  </si>
  <si>
    <t>US SOCIAL SECURITY ADMIN</t>
  </si>
  <si>
    <t>EQUAL EMPLOY OPPORTUNITY COMM</t>
  </si>
  <si>
    <t>1558</t>
  </si>
  <si>
    <t>AMER RECOV &amp; REINVEST OTHER</t>
  </si>
  <si>
    <t>FEDERAL PASS-THRU GRANTS</t>
  </si>
  <si>
    <t>US/AGENCY SECURITIES INTEREST</t>
  </si>
  <si>
    <t>UNREALIZED GAINS AND LOSSES</t>
  </si>
  <si>
    <t>INTEREST ON RECEIVBLES-CONTROL</t>
  </si>
  <si>
    <t>PENALTIES-CONTROL</t>
  </si>
  <si>
    <t>INSUFFCNT FUNDS CHRGS-CONTROL</t>
  </si>
  <si>
    <t>DEPENDENT CHILDREN PENSION REF</t>
  </si>
  <si>
    <t>MEDICARE-MEDICAID REFUNDS</t>
  </si>
  <si>
    <t>1720</t>
  </si>
  <si>
    <t>ARRA REFUNDS</t>
  </si>
  <si>
    <t>TAX INC FIN (TIF) REFUND</t>
  </si>
  <si>
    <t>DEPOSIT OF SURPLUS PROP FUNDS</t>
  </si>
  <si>
    <t>COST REIMBURSE - LOCAL/OTHER</t>
  </si>
  <si>
    <t>EMPLOYEE EXP REIMBURSE- FED</t>
  </si>
  <si>
    <t>EMPLOYEE EXP REIMBURSE- STATE</t>
  </si>
  <si>
    <t>EMPLOYEE EXP REIMB- LOCAL/OTHR</t>
  </si>
  <si>
    <t>EMPLOYEE PERSONAL EXP REIMBURS</t>
  </si>
  <si>
    <t>REDEPOSIT INVEST PRINCIPAL</t>
  </si>
  <si>
    <t>HOUSING AND MAINT RECEIPTS</t>
  </si>
  <si>
    <t>LOANS RECEIVABLE CONTRA ACCOUN</t>
  </si>
  <si>
    <t>OTHER MISC RECEIPTS- FEDERAL</t>
  </si>
  <si>
    <t>OTHER MISC RECEIPTS- STATE</t>
  </si>
  <si>
    <t>OTHER MISC RECEIPTS-LOCAL/OTHR</t>
  </si>
  <si>
    <t>FEES FOR COPYING PUBLIC RECORD</t>
  </si>
  <si>
    <t>RECEIVABLE OVERPAYMENT-FED</t>
  </si>
  <si>
    <t>RECEIVABLE OVERPAYMENT-STATE</t>
  </si>
  <si>
    <t>RECEIVABLE OVERPAYMENT-LOCAL</t>
  </si>
  <si>
    <t>1608</t>
  </si>
  <si>
    <t>REALIZED GAINS AND LOSSES</t>
  </si>
  <si>
    <t xml:space="preserve">If updated rates are available, they should be included in the Governor recommendation submission. </t>
  </si>
  <si>
    <t>Rate with MCHCP adjustment</t>
  </si>
  <si>
    <t>Federal Fund</t>
  </si>
  <si>
    <t>Statutory</t>
  </si>
  <si>
    <t>Constitutional</t>
  </si>
  <si>
    <t>Subject to Other Sweeps (see Notes)</t>
  </si>
  <si>
    <t>Prior Year Adjustments</t>
  </si>
  <si>
    <t>Current Year  Adjustments</t>
  </si>
  <si>
    <t>Adjustments</t>
  </si>
  <si>
    <t>Guaranty Agency Operating Fund</t>
  </si>
  <si>
    <t>x</t>
  </si>
  <si>
    <t>Federal Higher Education Act: Section 682CFR</t>
  </si>
  <si>
    <t xml:space="preserve">x </t>
  </si>
  <si>
    <t>9023</t>
  </si>
  <si>
    <t>COORDINATION ADMIN PS-0880</t>
  </si>
  <si>
    <t>9024</t>
  </si>
  <si>
    <t>COORDINATION ADMIN E&amp;E-0880</t>
  </si>
  <si>
    <t>0998</t>
  </si>
  <si>
    <t xml:space="preserve">LOAN PROGRAM ADMIN PS-0880    
</t>
  </si>
  <si>
    <t xml:space="preserve">LOAN PROGRAM ADMIN E&amp;E-0880   </t>
  </si>
  <si>
    <t xml:space="preserve">FEDERAL LOAN COMPLIANCE-0880  </t>
  </si>
  <si>
    <t xml:space="preserve">COLLECTION INVOICING-0880     </t>
  </si>
  <si>
    <t xml:space="preserve">LOAN PROGRAM ADMIN-0880       </t>
  </si>
  <si>
    <t xml:space="preserve">DHE IT CONSOLIDATION PS-0880  </t>
  </si>
  <si>
    <t xml:space="preserve">DHE IT CONSOLIDATION E&amp;E-0880 </t>
  </si>
  <si>
    <t xml:space="preserve">UNEMPLOYMENT BENEFITS-0880    </t>
  </si>
  <si>
    <t>T463</t>
  </si>
  <si>
    <t xml:space="preserve">GUARANTY AGENCY OPER TRF-0880 </t>
  </si>
  <si>
    <t>T293</t>
  </si>
  <si>
    <t xml:space="preserve">OASDHI TRF-OTHER FUNDS        </t>
  </si>
  <si>
    <t>T297</t>
  </si>
  <si>
    <t>RETIREMENT SYS TRF-OTHER FUNDS</t>
  </si>
  <si>
    <t>T300</t>
  </si>
  <si>
    <t>DEFERRED COMP TRF-OTHER FUNDS</t>
  </si>
  <si>
    <t>T304</t>
  </si>
  <si>
    <t xml:space="preserve">MCHCP TRF-OTHER FUNDS         </t>
  </si>
  <si>
    <t>T285</t>
  </si>
  <si>
    <t xml:space="preserve">WORKERS' COMP TRF-OTHER FUNDS </t>
  </si>
  <si>
    <t>T525</t>
  </si>
  <si>
    <t>COLLECTIONS PAYMENTS TRF-0881</t>
  </si>
  <si>
    <t>FY 2023</t>
  </si>
  <si>
    <t>FY 2024</t>
  </si>
  <si>
    <t>plus $15,019</t>
  </si>
  <si>
    <t>FY 2025</t>
  </si>
  <si>
    <t>Higher Education and Workforce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</si>
</sst>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name val="Arial"/>
      <family val="2"/>
    </font>
    <font>
      <b/>
      <sz val="11"/>
      <name val="Arial"/>
      <family val="2"/>
    </font>
    <font>
      <b/>
      <sz val="12"/>
      <name val="Arial"/>
      <family val="2"/>
    </font>
    <font>
      <sz val="10"/>
      <color indexed="8"/>
      <name val="Arial"/>
      <family val="2"/>
    </font>
    <font>
      <u/>
      <sz val="10"/>
      <color indexed="8"/>
      <name val="Arial"/>
      <family val="2"/>
    </font>
    <font>
      <b/>
      <sz val="10"/>
      <color indexed="8"/>
      <name val="Arial"/>
      <family val="2"/>
    </font>
    <font>
      <b/>
      <u/>
      <sz val="10"/>
      <color indexed="8"/>
      <name val="Arial"/>
      <family val="2"/>
    </font>
    <font>
      <b/>
      <u/>
      <sz val="10"/>
      <color indexed="10"/>
      <name val="Arial"/>
      <family val="2"/>
    </font>
    <font>
      <i/>
      <sz val="10"/>
      <name val="Arial"/>
      <family val="2"/>
    </font>
    <font>
      <sz val="8"/>
      <color indexed="81"/>
      <name val="Tahoma"/>
      <family val="2"/>
    </font>
    <font>
      <sz val="11"/>
      <color indexed="81"/>
      <name val="Tahoma"/>
      <family val="2"/>
    </font>
    <font>
      <b/>
      <sz val="11"/>
      <color indexed="81"/>
      <name val="Tahoma"/>
      <family val="2"/>
    </font>
    <font>
      <b/>
      <sz val="10"/>
      <color rgb="FF000000"/>
      <name val="Arial"/>
      <family val="2"/>
    </font>
    <font>
      <sz val="9"/>
      <name val="Arial"/>
      <family val="2"/>
    </font>
    <font>
      <sz val="10"/>
      <color theme="1"/>
      <name val="Arial"/>
      <family val="2"/>
    </font>
    <font>
      <sz val="10"/>
      <color rgb="FFFF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3">
    <xf numFmtId="0" fontId="0" fillId="0" borderId="0"/>
    <xf numFmtId="0" fontId="4" fillId="0" borderId="0"/>
    <xf numFmtId="43" fontId="2"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0" fontId="4"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38">
    <xf numFmtId="0" fontId="0" fillId="0" borderId="0" xfId="0"/>
    <xf numFmtId="0" fontId="3" fillId="0" borderId="1" xfId="0" applyFont="1" applyBorder="1"/>
    <xf numFmtId="0" fontId="3" fillId="0" borderId="0" xfId="0" applyFont="1"/>
    <xf numFmtId="0" fontId="4" fillId="0" borderId="0" xfId="0" applyFont="1" applyAlignment="1">
      <alignment horizontal="left"/>
    </xf>
    <xf numFmtId="0" fontId="4" fillId="0" borderId="0" xfId="0" applyFont="1"/>
    <xf numFmtId="0" fontId="4" fillId="0" borderId="0" xfId="0" applyFont="1" applyBorder="1"/>
    <xf numFmtId="0" fontId="4" fillId="0" borderId="2" xfId="0" applyFont="1" applyBorder="1"/>
    <xf numFmtId="0" fontId="4" fillId="0" borderId="1" xfId="0" applyFont="1" applyBorder="1"/>
    <xf numFmtId="0" fontId="4" fillId="0" borderId="0" xfId="0" applyFont="1" applyBorder="1" applyAlignment="1">
      <alignment horizontal="left"/>
    </xf>
    <xf numFmtId="38" fontId="4" fillId="0" borderId="0" xfId="0" applyNumberFormat="1" applyFont="1" applyFill="1" applyAlignment="1">
      <alignment vertical="top"/>
    </xf>
    <xf numFmtId="38" fontId="4" fillId="0" borderId="0" xfId="0" applyNumberFormat="1" applyFont="1" applyFill="1" applyAlignment="1"/>
    <xf numFmtId="0" fontId="4" fillId="0" borderId="0" xfId="0" applyFont="1" applyAlignment="1"/>
    <xf numFmtId="38" fontId="5" fillId="0" borderId="0" xfId="0" applyNumberFormat="1" applyFont="1" applyFill="1" applyAlignment="1">
      <alignment wrapText="1"/>
    </xf>
    <xf numFmtId="0" fontId="4" fillId="0" borderId="4" xfId="0" applyFont="1" applyBorder="1" applyAlignment="1">
      <alignment horizontal="center"/>
    </xf>
    <xf numFmtId="0" fontId="4" fillId="0" borderId="0" xfId="0" applyFont="1" applyFill="1" applyBorder="1"/>
    <xf numFmtId="0" fontId="3" fillId="0" borderId="2" xfId="0" applyFont="1" applyBorder="1"/>
    <xf numFmtId="0" fontId="4" fillId="0" borderId="0" xfId="0" applyFont="1" applyAlignment="1">
      <alignment horizontal="left" indent="1"/>
    </xf>
    <xf numFmtId="38" fontId="0" fillId="0" borderId="0" xfId="0" applyNumberFormat="1" applyAlignment="1"/>
    <xf numFmtId="38" fontId="4" fillId="0" borderId="0" xfId="0" applyNumberFormat="1" applyFont="1" applyAlignment="1"/>
    <xf numFmtId="38" fontId="4" fillId="0" borderId="0" xfId="0" applyNumberFormat="1" applyFont="1" applyBorder="1" applyAlignment="1"/>
    <xf numFmtId="38" fontId="4" fillId="0" borderId="0" xfId="0" applyNumberFormat="1" applyFont="1"/>
    <xf numFmtId="38" fontId="4" fillId="0" borderId="0" xfId="0" applyNumberFormat="1" applyFont="1" applyBorder="1"/>
    <xf numFmtId="38" fontId="4" fillId="0" borderId="0" xfId="0" applyNumberFormat="1" applyFont="1" applyBorder="1" applyAlignment="1">
      <alignment horizontal="center"/>
    </xf>
    <xf numFmtId="38" fontId="4" fillId="0" borderId="3" xfId="0" applyNumberFormat="1" applyFont="1" applyBorder="1"/>
    <xf numFmtId="38" fontId="4" fillId="0" borderId="0" xfId="0" applyNumberFormat="1" applyFont="1" applyBorder="1" applyAlignment="1">
      <alignment horizontal="left"/>
    </xf>
    <xf numFmtId="38" fontId="4" fillId="0" borderId="3" xfId="0" applyNumberFormat="1" applyFont="1" applyBorder="1" applyAlignment="1">
      <alignment horizontal="center"/>
    </xf>
    <xf numFmtId="38" fontId="4" fillId="0" borderId="4" xfId="0" applyNumberFormat="1" applyFont="1" applyBorder="1" applyAlignment="1">
      <alignment horizontal="center"/>
    </xf>
    <xf numFmtId="38" fontId="6" fillId="0" borderId="5" xfId="0" applyNumberFormat="1" applyFont="1" applyBorder="1" applyAlignment="1">
      <alignment horizontal="center"/>
    </xf>
    <xf numFmtId="38" fontId="4" fillId="0" borderId="5" xfId="0" applyNumberFormat="1" applyFont="1" applyBorder="1"/>
    <xf numFmtId="38" fontId="3" fillId="0" borderId="5" xfId="0" applyNumberFormat="1" applyFont="1" applyBorder="1" applyAlignment="1">
      <alignment horizontal="center"/>
    </xf>
    <xf numFmtId="38" fontId="3" fillId="0" borderId="2" xfId="0" applyNumberFormat="1" applyFont="1" applyBorder="1" applyAlignment="1">
      <alignment horizontal="center" wrapText="1"/>
    </xf>
    <xf numFmtId="38" fontId="4" fillId="0" borderId="2" xfId="0" applyNumberFormat="1" applyFont="1" applyBorder="1" applyAlignment="1"/>
    <xf numFmtId="38" fontId="4" fillId="0" borderId="2" xfId="0" applyNumberFormat="1" applyFont="1" applyBorder="1"/>
    <xf numFmtId="38" fontId="4" fillId="0" borderId="1" xfId="0" applyNumberFormat="1" applyFont="1" applyBorder="1"/>
    <xf numFmtId="38" fontId="4" fillId="0" borderId="6" xfId="0" applyNumberFormat="1" applyFont="1" applyBorder="1"/>
    <xf numFmtId="38" fontId="3" fillId="0" borderId="0" xfId="0" applyNumberFormat="1" applyFont="1" applyFill="1" applyAlignment="1">
      <alignment wrapText="1"/>
    </xf>
    <xf numFmtId="38" fontId="3" fillId="0" borderId="0" xfId="0" applyNumberFormat="1" applyFont="1" applyFill="1" applyAlignment="1">
      <alignment vertical="top"/>
    </xf>
    <xf numFmtId="38" fontId="4" fillId="0" borderId="0" xfId="0" applyNumberFormat="1" applyFont="1" applyFill="1" applyAlignment="1">
      <alignment horizontal="center"/>
    </xf>
    <xf numFmtId="38" fontId="4" fillId="0" borderId="0" xfId="0" applyNumberFormat="1" applyFont="1" applyFill="1"/>
    <xf numFmtId="38" fontId="3" fillId="0" borderId="3" xfId="0" applyNumberFormat="1" applyFont="1" applyFill="1" applyBorder="1" applyAlignment="1">
      <alignment horizontal="center" wrapText="1"/>
    </xf>
    <xf numFmtId="38" fontId="5" fillId="0" borderId="0" xfId="0" applyNumberFormat="1" applyFont="1" applyAlignment="1">
      <alignment wrapText="1"/>
    </xf>
    <xf numFmtId="38" fontId="4" fillId="0" borderId="0" xfId="0" applyNumberFormat="1" applyFont="1" applyFill="1" applyBorder="1" applyAlignment="1"/>
    <xf numFmtId="38" fontId="4" fillId="0" borderId="0" xfId="0" applyNumberFormat="1" applyFont="1" applyAlignment="1">
      <alignment vertical="top"/>
    </xf>
    <xf numFmtId="38" fontId="4" fillId="0" borderId="0" xfId="0" applyNumberFormat="1" applyFont="1" applyFill="1" applyBorder="1" applyAlignment="1">
      <alignment vertical="top"/>
    </xf>
    <xf numFmtId="38" fontId="3" fillId="0" borderId="0" xfId="0" applyNumberFormat="1" applyFont="1" applyAlignment="1">
      <alignment vertical="top"/>
    </xf>
    <xf numFmtId="38" fontId="3" fillId="0" borderId="3" xfId="0" applyNumberFormat="1" applyFont="1" applyBorder="1" applyAlignment="1">
      <alignment horizontal="center" wrapText="1"/>
    </xf>
    <xf numFmtId="38" fontId="3" fillId="0" borderId="0" xfId="0" applyNumberFormat="1" applyFont="1" applyBorder="1" applyAlignment="1">
      <alignment horizontal="left" wrapText="1"/>
    </xf>
    <xf numFmtId="38" fontId="3"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3" xfId="0" applyNumberFormat="1" applyFont="1" applyBorder="1" applyAlignment="1">
      <alignment horizontal="left" vertical="top"/>
    </xf>
    <xf numFmtId="38" fontId="4" fillId="0" borderId="0" xfId="0" applyNumberFormat="1" applyFont="1" applyBorder="1" applyAlignment="1">
      <alignment vertical="top"/>
    </xf>
    <xf numFmtId="38" fontId="3" fillId="0" borderId="0" xfId="0" applyNumberFormat="1" applyFont="1" applyBorder="1" applyAlignment="1">
      <alignment wrapText="1"/>
    </xf>
    <xf numFmtId="38" fontId="3" fillId="0" borderId="0" xfId="0" applyNumberFormat="1" applyFont="1" applyFill="1" applyBorder="1" applyAlignment="1">
      <alignment wrapText="1"/>
    </xf>
    <xf numFmtId="38" fontId="3" fillId="0" borderId="0" xfId="0" applyNumberFormat="1" applyFont="1" applyAlignment="1">
      <alignment wrapText="1"/>
    </xf>
    <xf numFmtId="38" fontId="4" fillId="0" borderId="0" xfId="0" applyNumberFormat="1" applyFont="1" applyBorder="1" applyAlignment="1">
      <alignment horizontal="center" vertical="top"/>
    </xf>
    <xf numFmtId="38" fontId="4" fillId="0" borderId="3" xfId="0" applyNumberFormat="1" applyFont="1" applyBorder="1" applyAlignment="1">
      <alignment vertical="top"/>
    </xf>
    <xf numFmtId="38" fontId="4" fillId="0" borderId="0" xfId="0" applyNumberFormat="1" applyFont="1" applyBorder="1" applyAlignment="1">
      <alignment horizontal="right" vertical="top"/>
    </xf>
    <xf numFmtId="38" fontId="3" fillId="0" borderId="0" xfId="0" applyNumberFormat="1" applyFont="1" applyBorder="1" applyAlignment="1">
      <alignment horizontal="left" vertical="top"/>
    </xf>
    <xf numFmtId="38" fontId="4" fillId="0" borderId="3" xfId="0" applyNumberFormat="1" applyFont="1" applyBorder="1" applyAlignment="1">
      <alignment horizontal="right" vertical="top"/>
    </xf>
    <xf numFmtId="38" fontId="3" fillId="0" borderId="0" xfId="0" applyNumberFormat="1" applyFont="1" applyBorder="1" applyAlignment="1">
      <alignment vertical="top"/>
    </xf>
    <xf numFmtId="38" fontId="4" fillId="0" borderId="0" xfId="0" applyNumberFormat="1" applyFont="1" applyBorder="1" applyAlignment="1">
      <alignment horizontal="right"/>
    </xf>
    <xf numFmtId="38" fontId="4" fillId="0" borderId="0" xfId="0" applyNumberFormat="1" applyFont="1" applyFill="1" applyBorder="1" applyAlignment="1">
      <alignment horizontal="right"/>
    </xf>
    <xf numFmtId="38" fontId="4" fillId="0" borderId="7" xfId="0" applyNumberFormat="1" applyFont="1" applyFill="1" applyBorder="1" applyAlignment="1"/>
    <xf numFmtId="38" fontId="4" fillId="0" borderId="3" xfId="0" applyNumberFormat="1" applyFont="1" applyFill="1" applyBorder="1" applyAlignment="1"/>
    <xf numFmtId="38" fontId="4" fillId="0" borderId="3" xfId="0" applyNumberFormat="1" applyFont="1" applyBorder="1" applyAlignment="1">
      <alignment horizontal="left"/>
    </xf>
    <xf numFmtId="38" fontId="3" fillId="0" borderId="8" xfId="0" applyNumberFormat="1" applyFont="1" applyFill="1" applyBorder="1" applyAlignment="1">
      <alignment horizontal="center" wrapText="1"/>
    </xf>
    <xf numFmtId="38" fontId="4" fillId="0" borderId="9" xfId="0" applyNumberFormat="1" applyFont="1" applyBorder="1"/>
    <xf numFmtId="38" fontId="4" fillId="0" borderId="9" xfId="0" applyNumberFormat="1" applyFont="1" applyBorder="1" applyAlignment="1">
      <alignment vertical="top"/>
    </xf>
    <xf numFmtId="38" fontId="3" fillId="0" borderId="9" xfId="0" applyNumberFormat="1" applyFont="1" applyBorder="1" applyAlignment="1">
      <alignment horizontal="left" wrapText="1"/>
    </xf>
    <xf numFmtId="38" fontId="4" fillId="0" borderId="0" xfId="0" applyNumberFormat="1" applyFont="1" applyBorder="1" applyAlignment="1">
      <alignment horizontal="left" vertical="top"/>
    </xf>
    <xf numFmtId="38" fontId="4" fillId="0" borderId="8" xfId="0" applyNumberFormat="1" applyFont="1" applyBorder="1" applyAlignment="1">
      <alignment horizontal="left" vertical="top"/>
    </xf>
    <xf numFmtId="38" fontId="4" fillId="0" borderId="10" xfId="0" applyNumberFormat="1" applyFont="1" applyBorder="1" applyAlignment="1">
      <alignment horizontal="right" vertical="top"/>
    </xf>
    <xf numFmtId="38" fontId="4" fillId="0" borderId="9" xfId="0" applyNumberFormat="1" applyFont="1" applyFill="1" applyBorder="1" applyAlignment="1">
      <alignment vertical="top"/>
    </xf>
    <xf numFmtId="38" fontId="4" fillId="0" borderId="9" xfId="0" applyNumberFormat="1" applyFont="1" applyBorder="1" applyAlignment="1">
      <alignment horizontal="right" vertical="top"/>
    </xf>
    <xf numFmtId="38" fontId="3" fillId="0" borderId="9" xfId="0" applyNumberFormat="1" applyFont="1" applyBorder="1" applyAlignment="1">
      <alignment wrapText="1"/>
    </xf>
    <xf numFmtId="38" fontId="4" fillId="0" borderId="8" xfId="0" applyNumberFormat="1" applyFont="1" applyBorder="1" applyAlignment="1">
      <alignment vertical="top"/>
    </xf>
    <xf numFmtId="38" fontId="3" fillId="0" borderId="9" xfId="0" applyNumberFormat="1" applyFont="1" applyBorder="1" applyAlignment="1">
      <alignment horizontal="left" vertical="top"/>
    </xf>
    <xf numFmtId="38" fontId="4" fillId="0" borderId="8" xfId="0" applyNumberFormat="1" applyFont="1" applyBorder="1" applyAlignment="1">
      <alignment horizontal="right" vertical="top"/>
    </xf>
    <xf numFmtId="38" fontId="3" fillId="0" borderId="9" xfId="0" applyNumberFormat="1" applyFont="1" applyBorder="1" applyAlignment="1">
      <alignment vertical="top"/>
    </xf>
    <xf numFmtId="38" fontId="4" fillId="0" borderId="8" xfId="0" applyNumberFormat="1" applyFont="1" applyFill="1" applyBorder="1" applyAlignment="1">
      <alignment vertical="top"/>
    </xf>
    <xf numFmtId="38" fontId="4" fillId="0" borderId="10" xfId="0" applyNumberFormat="1" applyFont="1" applyFill="1" applyBorder="1" applyAlignment="1">
      <alignment vertical="top"/>
    </xf>
    <xf numFmtId="38" fontId="4" fillId="0" borderId="9" xfId="0" applyNumberFormat="1" applyFont="1" applyBorder="1" applyAlignment="1">
      <alignment horizontal="right"/>
    </xf>
    <xf numFmtId="38" fontId="5" fillId="0" borderId="0" xfId="0" applyNumberFormat="1" applyFont="1" applyBorder="1"/>
    <xf numFmtId="38" fontId="5" fillId="0" borderId="9" xfId="0" applyNumberFormat="1" applyFont="1" applyBorder="1"/>
    <xf numFmtId="38" fontId="4" fillId="0" borderId="8" xfId="0" applyNumberFormat="1" applyFont="1" applyBorder="1"/>
    <xf numFmtId="38" fontId="4" fillId="0" borderId="10" xfId="0" applyNumberFormat="1" applyFont="1" applyFill="1" applyBorder="1" applyAlignment="1"/>
    <xf numFmtId="38" fontId="4" fillId="0" borderId="9" xfId="0" applyNumberFormat="1" applyFont="1" applyFill="1" applyBorder="1" applyAlignment="1"/>
    <xf numFmtId="38" fontId="3" fillId="0" borderId="10" xfId="0" applyNumberFormat="1" applyFont="1" applyFill="1" applyBorder="1" applyAlignment="1">
      <alignment vertical="top"/>
    </xf>
    <xf numFmtId="38" fontId="3" fillId="0" borderId="9" xfId="0" applyNumberFormat="1" applyFont="1" applyFill="1" applyBorder="1" applyAlignment="1">
      <alignment vertical="top"/>
    </xf>
    <xf numFmtId="38" fontId="4" fillId="0" borderId="11" xfId="0" applyNumberFormat="1" applyFont="1" applyFill="1" applyBorder="1" applyAlignment="1">
      <alignment vertical="top"/>
    </xf>
    <xf numFmtId="38" fontId="3" fillId="0" borderId="10" xfId="0" applyNumberFormat="1" applyFont="1" applyFill="1" applyBorder="1" applyAlignment="1">
      <alignment wrapText="1"/>
    </xf>
    <xf numFmtId="38" fontId="3" fillId="0" borderId="9" xfId="0" applyNumberFormat="1" applyFont="1" applyFill="1" applyBorder="1" applyAlignment="1">
      <alignment wrapText="1"/>
    </xf>
    <xf numFmtId="38" fontId="4" fillId="0" borderId="11" xfId="0" applyNumberFormat="1" applyFont="1" applyFill="1" applyBorder="1" applyAlignment="1"/>
    <xf numFmtId="38" fontId="4" fillId="0" borderId="8" xfId="0" applyNumberFormat="1" applyFont="1" applyFill="1" applyBorder="1" applyAlignment="1"/>
    <xf numFmtId="38" fontId="3" fillId="0" borderId="11" xfId="0" applyNumberFormat="1" applyFont="1" applyFill="1" applyBorder="1" applyAlignment="1">
      <alignment horizontal="center"/>
    </xf>
    <xf numFmtId="38" fontId="4" fillId="0" borderId="3" xfId="0" applyNumberFormat="1" applyFont="1" applyBorder="1" applyAlignment="1">
      <alignment horizontal="center" vertical="top"/>
    </xf>
    <xf numFmtId="38" fontId="4" fillId="0" borderId="8" xfId="0" applyNumberFormat="1" applyFont="1" applyBorder="1" applyAlignment="1">
      <alignment horizontal="center" vertical="top"/>
    </xf>
    <xf numFmtId="38" fontId="4" fillId="0" borderId="7" xfId="0" applyNumberFormat="1" applyFont="1" applyBorder="1" applyAlignment="1">
      <alignment horizontal="right" vertical="top"/>
    </xf>
    <xf numFmtId="38" fontId="4" fillId="0" borderId="9" xfId="0" applyNumberFormat="1" applyFont="1" applyFill="1" applyBorder="1" applyAlignment="1">
      <alignment horizontal="right" vertical="top"/>
    </xf>
    <xf numFmtId="38" fontId="4" fillId="0" borderId="8" xfId="0" applyNumberFormat="1" applyFont="1" applyBorder="1" applyAlignment="1">
      <alignment horizontal="right"/>
    </xf>
    <xf numFmtId="38" fontId="4" fillId="0" borderId="7" xfId="0" applyNumberFormat="1" applyFont="1" applyFill="1" applyBorder="1" applyAlignment="1">
      <alignment vertical="top"/>
    </xf>
    <xf numFmtId="38" fontId="5" fillId="0" borderId="0" xfId="0" applyNumberFormat="1" applyFont="1" applyBorder="1" applyAlignment="1">
      <alignment horizontal="center" wrapText="1"/>
    </xf>
    <xf numFmtId="38" fontId="3" fillId="0" borderId="0" xfId="0" applyNumberFormat="1" applyFont="1" applyBorder="1" applyAlignment="1">
      <alignment horizontal="center" wrapText="1"/>
    </xf>
    <xf numFmtId="38" fontId="3" fillId="0" borderId="0" xfId="0" applyNumberFormat="1" applyFont="1" applyFill="1" applyBorder="1" applyAlignment="1">
      <alignment horizontal="center" wrapText="1"/>
    </xf>
    <xf numFmtId="38" fontId="3" fillId="0" borderId="9" xfId="0" applyNumberFormat="1" applyFont="1" applyFill="1" applyBorder="1" applyAlignment="1">
      <alignment horizontal="center" wrapText="1"/>
    </xf>
    <xf numFmtId="38" fontId="3" fillId="0" borderId="10" xfId="0" applyNumberFormat="1" applyFont="1" applyFill="1" applyBorder="1" applyAlignment="1">
      <alignment horizontal="center"/>
    </xf>
    <xf numFmtId="38" fontId="4" fillId="0" borderId="9" xfId="0" applyNumberFormat="1" applyFont="1" applyFill="1" applyBorder="1" applyAlignment="1">
      <alignment horizontal="right" wrapText="1"/>
    </xf>
    <xf numFmtId="38" fontId="4" fillId="0" borderId="10" xfId="0" applyNumberFormat="1" applyFont="1" applyFill="1" applyBorder="1" applyAlignment="1">
      <alignment horizontal="right" wrapText="1"/>
    </xf>
    <xf numFmtId="38" fontId="4" fillId="0" borderId="11" xfId="0" applyNumberFormat="1" applyFont="1" applyFill="1" applyBorder="1" applyAlignment="1">
      <alignment horizontal="right" wrapText="1"/>
    </xf>
    <xf numFmtId="38" fontId="3" fillId="0" borderId="2" xfId="0" applyNumberFormat="1" applyFont="1" applyBorder="1"/>
    <xf numFmtId="38" fontId="4" fillId="0" borderId="0" xfId="0" applyNumberFormat="1" applyFont="1" applyFill="1" applyBorder="1" applyAlignment="1">
      <alignment horizontal="right" wrapText="1"/>
    </xf>
    <xf numFmtId="38" fontId="4" fillId="0" borderId="3" xfId="0" applyNumberFormat="1" applyFont="1" applyFill="1" applyBorder="1" applyAlignment="1">
      <alignment horizontal="right" wrapText="1"/>
    </xf>
    <xf numFmtId="38" fontId="4" fillId="0" borderId="0" xfId="0" applyNumberFormat="1" applyFont="1" applyFill="1" applyBorder="1" applyAlignment="1">
      <alignment horizontal="right" vertical="top"/>
    </xf>
    <xf numFmtId="38" fontId="4" fillId="0" borderId="3" xfId="0" applyNumberFormat="1" applyFont="1" applyBorder="1" applyAlignment="1">
      <alignment horizontal="right"/>
    </xf>
    <xf numFmtId="38" fontId="8" fillId="0" borderId="12" xfId="0" applyNumberFormat="1" applyFont="1" applyBorder="1" applyAlignment="1">
      <alignment horizontal="center"/>
    </xf>
    <xf numFmtId="38" fontId="9" fillId="0" borderId="8" xfId="0" applyNumberFormat="1" applyFont="1" applyBorder="1" applyAlignment="1">
      <alignment horizontal="center" wrapText="1"/>
    </xf>
    <xf numFmtId="38" fontId="9" fillId="0" borderId="9" xfId="0" applyNumberFormat="1" applyFont="1" applyBorder="1" applyAlignment="1">
      <alignment horizontal="center" wrapText="1"/>
    </xf>
    <xf numFmtId="38" fontId="8" fillId="0" borderId="9" xfId="0" applyNumberFormat="1" applyFont="1" applyBorder="1" applyAlignment="1">
      <alignment horizontal="left" wrapText="1"/>
    </xf>
    <xf numFmtId="38" fontId="8" fillId="0" borderId="9" xfId="0" applyNumberFormat="1" applyFont="1" applyBorder="1"/>
    <xf numFmtId="38" fontId="8" fillId="0" borderId="9" xfId="0" applyNumberFormat="1" applyFont="1" applyBorder="1" applyAlignment="1">
      <alignment vertical="top"/>
    </xf>
    <xf numFmtId="38" fontId="10" fillId="0" borderId="8" xfId="0" applyNumberFormat="1" applyFont="1" applyBorder="1" applyAlignment="1">
      <alignment horizontal="left" wrapText="1"/>
    </xf>
    <xf numFmtId="38" fontId="8" fillId="0" borderId="9" xfId="0" applyNumberFormat="1" applyFont="1" applyBorder="1" applyAlignment="1">
      <alignment horizontal="left" vertical="top"/>
    </xf>
    <xf numFmtId="38" fontId="8" fillId="0" borderId="9" xfId="0" applyNumberFormat="1" applyFont="1" applyBorder="1" applyAlignment="1">
      <alignment horizontal="right" vertical="top"/>
    </xf>
    <xf numFmtId="38" fontId="10" fillId="0" borderId="8" xfId="0" applyNumberFormat="1" applyFont="1" applyBorder="1" applyAlignment="1">
      <alignment vertical="top"/>
    </xf>
    <xf numFmtId="38" fontId="8" fillId="0" borderId="9" xfId="0" applyNumberFormat="1" applyFont="1" applyBorder="1" applyAlignment="1">
      <alignment horizontal="center" vertical="top"/>
    </xf>
    <xf numFmtId="38" fontId="10" fillId="0" borderId="8" xfId="0" applyNumberFormat="1" applyFont="1" applyBorder="1" applyAlignment="1">
      <alignment wrapText="1"/>
    </xf>
    <xf numFmtId="38" fontId="10" fillId="0" borderId="9" xfId="0" applyNumberFormat="1" applyFont="1" applyBorder="1" applyAlignment="1">
      <alignment vertical="top"/>
    </xf>
    <xf numFmtId="38" fontId="10" fillId="0" borderId="9" xfId="0" applyNumberFormat="1" applyFont="1" applyBorder="1" applyAlignment="1">
      <alignment horizontal="left" vertical="top"/>
    </xf>
    <xf numFmtId="38" fontId="8" fillId="0" borderId="9" xfId="0" applyNumberFormat="1" applyFont="1" applyBorder="1" applyAlignment="1">
      <alignment horizontal="left"/>
    </xf>
    <xf numFmtId="38" fontId="8" fillId="0" borderId="9" xfId="0" applyNumberFormat="1" applyFont="1" applyBorder="1" applyAlignment="1">
      <alignment horizontal="right"/>
    </xf>
    <xf numFmtId="38" fontId="8" fillId="0" borderId="8" xfId="0" applyNumberFormat="1" applyFont="1" applyBorder="1"/>
    <xf numFmtId="38" fontId="9" fillId="0" borderId="9" xfId="0" applyNumberFormat="1" applyFont="1" applyBorder="1"/>
    <xf numFmtId="38" fontId="4" fillId="0" borderId="12" xfId="0" applyNumberFormat="1" applyFont="1" applyFill="1" applyBorder="1" applyAlignment="1">
      <alignment vertical="top"/>
    </xf>
    <xf numFmtId="164" fontId="8" fillId="0" borderId="0" xfId="0" applyNumberFormat="1" applyFont="1" applyBorder="1" applyAlignment="1">
      <alignment horizontal="center" vertical="top"/>
    </xf>
    <xf numFmtId="38" fontId="4" fillId="0" borderId="11" xfId="0" applyNumberFormat="1" applyFont="1" applyBorder="1"/>
    <xf numFmtId="0" fontId="0" fillId="0" borderId="0" xfId="0" applyAlignment="1">
      <alignment horizontal="right"/>
    </xf>
    <xf numFmtId="0" fontId="13" fillId="0" borderId="0" xfId="0" applyFont="1"/>
    <xf numFmtId="38" fontId="8" fillId="0" borderId="9" xfId="0" applyNumberFormat="1" applyFont="1" applyBorder="1" applyAlignment="1">
      <alignment horizontal="left" vertical="top" wrapText="1"/>
    </xf>
    <xf numFmtId="38" fontId="4" fillId="0" borderId="0" xfId="0" applyNumberFormat="1" applyFont="1" applyBorder="1" applyAlignment="1">
      <alignment horizontal="left" vertical="top" wrapText="1"/>
    </xf>
    <xf numFmtId="38" fontId="4" fillId="0" borderId="0" xfId="0" applyNumberFormat="1" applyFont="1" applyBorder="1" applyAlignment="1">
      <alignment horizontal="right" vertical="top" wrapText="1"/>
    </xf>
    <xf numFmtId="38" fontId="4" fillId="0" borderId="0" xfId="0" applyNumberFormat="1" applyFont="1" applyFill="1" applyBorder="1" applyAlignment="1">
      <alignment vertical="top" wrapText="1"/>
    </xf>
    <xf numFmtId="38" fontId="4" fillId="0" borderId="9" xfId="0" applyNumberFormat="1" applyFont="1" applyBorder="1" applyAlignment="1">
      <alignment horizontal="right" vertical="top" wrapText="1"/>
    </xf>
    <xf numFmtId="38" fontId="4" fillId="0" borderId="9" xfId="0" applyNumberFormat="1" applyFont="1" applyFill="1" applyBorder="1" applyAlignment="1">
      <alignment vertical="top" wrapText="1"/>
    </xf>
    <xf numFmtId="38" fontId="4" fillId="0" borderId="0" xfId="0" applyNumberFormat="1" applyFont="1" applyFill="1" applyAlignment="1">
      <alignment vertical="top" wrapText="1"/>
    </xf>
    <xf numFmtId="38" fontId="4" fillId="0" borderId="0" xfId="0" applyNumberFormat="1" applyFont="1" applyAlignment="1">
      <alignment vertical="top" wrapText="1"/>
    </xf>
    <xf numFmtId="164" fontId="4" fillId="0" borderId="0" xfId="0" applyNumberFormat="1" applyFont="1" applyAlignment="1">
      <alignment horizontal="center"/>
    </xf>
    <xf numFmtId="164" fontId="8" fillId="0" borderId="7" xfId="0" applyNumberFormat="1" applyFont="1" applyBorder="1" applyAlignment="1">
      <alignment horizontal="center"/>
    </xf>
    <xf numFmtId="164" fontId="9" fillId="0" borderId="3" xfId="0" applyNumberFormat="1" applyFont="1" applyBorder="1" applyAlignment="1">
      <alignment horizontal="center" wrapText="1"/>
    </xf>
    <xf numFmtId="164" fontId="9" fillId="0" borderId="0" xfId="0" applyNumberFormat="1" applyFont="1" applyBorder="1" applyAlignment="1">
      <alignment horizontal="center" wrapText="1"/>
    </xf>
    <xf numFmtId="164" fontId="8" fillId="0" borderId="0" xfId="0" applyNumberFormat="1" applyFont="1" applyBorder="1" applyAlignment="1">
      <alignment horizontal="center"/>
    </xf>
    <xf numFmtId="164" fontId="10" fillId="0" borderId="0" xfId="0" applyNumberFormat="1" applyFont="1" applyBorder="1" applyAlignment="1">
      <alignment vertical="top"/>
    </xf>
    <xf numFmtId="164" fontId="10" fillId="0" borderId="3" xfId="0" applyNumberFormat="1" applyFont="1" applyBorder="1" applyAlignment="1">
      <alignment horizontal="center" wrapText="1"/>
    </xf>
    <xf numFmtId="164" fontId="10" fillId="0" borderId="3" xfId="0" applyNumberFormat="1" applyFont="1" applyBorder="1" applyAlignment="1">
      <alignment horizontal="left" vertical="top"/>
    </xf>
    <xf numFmtId="164" fontId="8" fillId="0" borderId="0" xfId="0" applyNumberFormat="1" applyFont="1" applyBorder="1" applyAlignment="1">
      <alignment horizontal="left" vertical="top"/>
    </xf>
    <xf numFmtId="164" fontId="10" fillId="0" borderId="0" xfId="0" applyNumberFormat="1" applyFont="1" applyBorder="1" applyAlignment="1">
      <alignment horizontal="center" vertical="top"/>
    </xf>
    <xf numFmtId="164" fontId="8" fillId="0" borderId="0" xfId="0" applyNumberFormat="1" applyFont="1" applyBorder="1" applyAlignment="1">
      <alignment horizontal="center" vertical="top" wrapText="1"/>
    </xf>
    <xf numFmtId="164" fontId="8" fillId="0" borderId="3" xfId="0" applyNumberFormat="1" applyFont="1" applyBorder="1"/>
    <xf numFmtId="164" fontId="11" fillId="0" borderId="0" xfId="0" applyNumberFormat="1" applyFont="1" applyBorder="1" applyAlignment="1">
      <alignment horizontal="center"/>
    </xf>
    <xf numFmtId="164" fontId="10" fillId="0" borderId="0" xfId="0" applyNumberFormat="1" applyFont="1" applyBorder="1"/>
    <xf numFmtId="164" fontId="8" fillId="0" borderId="3" xfId="0" applyNumberFormat="1" applyFont="1" applyBorder="1" applyAlignment="1">
      <alignment horizontal="center"/>
    </xf>
    <xf numFmtId="49" fontId="3" fillId="0" borderId="0" xfId="0" applyNumberFormat="1" applyFont="1" applyAlignment="1">
      <alignment horizontal="left"/>
    </xf>
    <xf numFmtId="49" fontId="4" fillId="0" borderId="0" xfId="0" applyNumberFormat="1" applyFont="1" applyAlignment="1">
      <alignment horizontal="left"/>
    </xf>
    <xf numFmtId="49" fontId="8" fillId="0" borderId="13" xfId="0" applyNumberFormat="1" applyFont="1" applyBorder="1" applyAlignment="1">
      <alignment horizontal="left"/>
    </xf>
    <xf numFmtId="49" fontId="9" fillId="0" borderId="11" xfId="0" applyNumberFormat="1" applyFont="1" applyBorder="1" applyAlignment="1">
      <alignment horizontal="left" wrapText="1"/>
    </xf>
    <xf numFmtId="49" fontId="12" fillId="0" borderId="10" xfId="0" applyNumberFormat="1" applyFont="1" applyBorder="1" applyAlignment="1">
      <alignment horizontal="left"/>
    </xf>
    <xf numFmtId="49" fontId="9" fillId="0" borderId="10" xfId="0" applyNumberFormat="1" applyFont="1" applyBorder="1" applyAlignment="1">
      <alignment horizontal="left" wrapText="1"/>
    </xf>
    <xf numFmtId="49" fontId="10" fillId="0" borderId="10" xfId="0" applyNumberFormat="1" applyFont="1" applyBorder="1" applyAlignment="1">
      <alignment horizontal="left"/>
    </xf>
    <xf numFmtId="49" fontId="8" fillId="0" borderId="10" xfId="0" applyNumberFormat="1" applyFont="1" applyBorder="1" applyAlignment="1">
      <alignment horizontal="left"/>
    </xf>
    <xf numFmtId="49" fontId="8" fillId="0" borderId="10" xfId="0" applyNumberFormat="1" applyFont="1" applyBorder="1" applyAlignment="1">
      <alignment horizontal="left" vertical="top"/>
    </xf>
    <xf numFmtId="49" fontId="10" fillId="0" borderId="11" xfId="0" applyNumberFormat="1" applyFont="1" applyBorder="1" applyAlignment="1">
      <alignment horizontal="left" vertical="top"/>
    </xf>
    <xf numFmtId="49" fontId="10" fillId="0" borderId="11" xfId="0" applyNumberFormat="1" applyFont="1" applyBorder="1" applyAlignment="1">
      <alignment horizontal="center" wrapText="1"/>
    </xf>
    <xf numFmtId="49" fontId="8" fillId="0" borderId="10" xfId="0" applyNumberFormat="1" applyFont="1" applyBorder="1" applyAlignment="1">
      <alignment horizontal="left" vertical="top" wrapText="1"/>
    </xf>
    <xf numFmtId="49" fontId="10" fillId="0" borderId="11" xfId="0" applyNumberFormat="1" applyFont="1" applyBorder="1" applyAlignment="1">
      <alignment horizontal="left"/>
    </xf>
    <xf numFmtId="49" fontId="8" fillId="0" borderId="11" xfId="0" applyNumberFormat="1" applyFont="1" applyBorder="1" applyAlignment="1">
      <alignment horizontal="left"/>
    </xf>
    <xf numFmtId="164" fontId="0" fillId="0" borderId="0" xfId="0" applyNumberFormat="1" applyAlignment="1">
      <alignment horizontal="left"/>
    </xf>
    <xf numFmtId="38" fontId="4" fillId="0" borderId="13" xfId="0" applyNumberFormat="1" applyFont="1" applyFill="1" applyBorder="1" applyAlignment="1">
      <alignment vertical="top"/>
    </xf>
    <xf numFmtId="0" fontId="0" fillId="0" borderId="0" xfId="0" applyFill="1"/>
    <xf numFmtId="49" fontId="8" fillId="0" borderId="0" xfId="0" applyNumberFormat="1" applyFont="1" applyBorder="1" applyAlignment="1">
      <alignment horizontal="center" vertical="top"/>
    </xf>
    <xf numFmtId="10" fontId="0" fillId="0" borderId="0" xfId="0" applyNumberFormat="1" applyFill="1"/>
    <xf numFmtId="10" fontId="0" fillId="0" borderId="3" xfId="0" applyNumberFormat="1" applyFill="1" applyBorder="1"/>
    <xf numFmtId="10" fontId="4" fillId="0" borderId="0" xfId="1" applyNumberFormat="1"/>
    <xf numFmtId="0" fontId="0" fillId="0" borderId="0" xfId="0" quotePrefix="1" applyNumberFormat="1"/>
    <xf numFmtId="10" fontId="4" fillId="0" borderId="0" xfId="1" applyNumberFormat="1" applyFill="1"/>
    <xf numFmtId="10" fontId="4" fillId="0" borderId="3" xfId="1" applyNumberFormat="1" applyFill="1" applyBorder="1"/>
    <xf numFmtId="0" fontId="4" fillId="0" borderId="0" xfId="0" applyFont="1" applyFill="1"/>
    <xf numFmtId="0" fontId="0" fillId="2" borderId="0" xfId="0" applyFill="1"/>
    <xf numFmtId="10" fontId="0" fillId="2" borderId="0" xfId="0" applyNumberFormat="1" applyFill="1"/>
    <xf numFmtId="0" fontId="17" fillId="0" borderId="0" xfId="0" applyFont="1" applyAlignment="1">
      <alignment horizontal="left" readingOrder="1"/>
    </xf>
    <xf numFmtId="0" fontId="4" fillId="0" borderId="4" xfId="0" applyFont="1" applyBorder="1" applyAlignment="1">
      <alignment horizontal="center"/>
    </xf>
    <xf numFmtId="38" fontId="4" fillId="0" borderId="3" xfId="0" applyNumberFormat="1" applyFont="1" applyBorder="1"/>
    <xf numFmtId="164" fontId="4" fillId="0" borderId="14" xfId="0" applyNumberFormat="1" applyFont="1" applyBorder="1" applyAlignment="1">
      <alignment horizontal="left"/>
    </xf>
    <xf numFmtId="0" fontId="4" fillId="0" borderId="0" xfId="0" applyFont="1"/>
    <xf numFmtId="0" fontId="4" fillId="0" borderId="0" xfId="0" applyFont="1" applyBorder="1"/>
    <xf numFmtId="38" fontId="4" fillId="0" borderId="0" xfId="0" applyNumberFormat="1" applyFont="1"/>
    <xf numFmtId="38" fontId="4" fillId="0" borderId="0" xfId="0" applyNumberFormat="1" applyFont="1" applyBorder="1"/>
    <xf numFmtId="38" fontId="4" fillId="0" borderId="4" xfId="0" applyNumberFormat="1" applyFont="1" applyBorder="1" applyAlignment="1">
      <alignment horizontal="center"/>
    </xf>
    <xf numFmtId="0" fontId="18" fillId="0" borderId="3" xfId="0" applyFont="1" applyBorder="1"/>
    <xf numFmtId="38" fontId="4" fillId="0" borderId="0" xfId="0" applyNumberFormat="1" applyFont="1" applyFill="1" applyAlignment="1">
      <alignment vertical="top"/>
    </xf>
    <xf numFmtId="38" fontId="4" fillId="0" borderId="0" xfId="0" applyNumberFormat="1" applyFont="1" applyAlignment="1">
      <alignment vertical="top"/>
    </xf>
    <xf numFmtId="38" fontId="4"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0" xfId="0" applyNumberFormat="1" applyFont="1" applyBorder="1" applyAlignment="1">
      <alignment vertical="top"/>
    </xf>
    <xf numFmtId="38" fontId="4" fillId="0" borderId="9" xfId="0" applyNumberFormat="1" applyFont="1" applyFill="1" applyBorder="1" applyAlignment="1">
      <alignment vertical="top"/>
    </xf>
    <xf numFmtId="38" fontId="4" fillId="0" borderId="10" xfId="0" applyNumberFormat="1" applyFont="1" applyFill="1" applyBorder="1" applyAlignment="1">
      <alignment vertical="top"/>
    </xf>
    <xf numFmtId="164" fontId="8" fillId="0" borderId="0" xfId="0" applyNumberFormat="1" applyFont="1" applyBorder="1" applyAlignment="1">
      <alignment horizontal="center" vertical="top"/>
    </xf>
    <xf numFmtId="49" fontId="8" fillId="0" borderId="10" xfId="0" applyNumberFormat="1" applyFont="1" applyBorder="1" applyAlignment="1">
      <alignment horizontal="left" vertical="top"/>
    </xf>
    <xf numFmtId="38" fontId="8" fillId="0" borderId="0" xfId="0" applyNumberFormat="1" applyFont="1" applyBorder="1" applyAlignment="1">
      <alignment horizontal="left" vertical="top"/>
    </xf>
    <xf numFmtId="0" fontId="19" fillId="0" borderId="0" xfId="10" applyFont="1"/>
    <xf numFmtId="49" fontId="8" fillId="0" borderId="0" xfId="0" applyNumberFormat="1" applyFont="1" applyBorder="1" applyAlignment="1">
      <alignment horizontal="center"/>
    </xf>
    <xf numFmtId="49" fontId="8" fillId="0" borderId="7" xfId="0" applyNumberFormat="1" applyFont="1" applyFill="1" applyBorder="1" applyAlignment="1">
      <alignment horizontal="center"/>
    </xf>
    <xf numFmtId="38" fontId="8" fillId="0" borderId="0" xfId="0" applyNumberFormat="1" applyFont="1" applyFill="1" applyBorder="1" applyAlignment="1">
      <alignment horizontal="left" vertical="top"/>
    </xf>
    <xf numFmtId="49" fontId="8" fillId="0" borderId="0" xfId="0" applyNumberFormat="1" applyFont="1" applyFill="1" applyBorder="1" applyAlignment="1">
      <alignment horizontal="center"/>
    </xf>
    <xf numFmtId="164" fontId="8" fillId="0" borderId="0" xfId="6" applyNumberFormat="1" applyFont="1" applyBorder="1" applyAlignment="1">
      <alignment horizontal="center" vertical="top"/>
    </xf>
    <xf numFmtId="0" fontId="19" fillId="0" borderId="0" xfId="12" applyFont="1"/>
    <xf numFmtId="38" fontId="8" fillId="0" borderId="9" xfId="0" applyNumberFormat="1" applyFont="1" applyBorder="1" applyAlignment="1">
      <alignment vertical="top"/>
    </xf>
    <xf numFmtId="164" fontId="8" fillId="0" borderId="0" xfId="0" applyNumberFormat="1" applyFont="1" applyBorder="1" applyAlignment="1">
      <alignment horizontal="center" vertical="top"/>
    </xf>
    <xf numFmtId="164" fontId="8" fillId="0" borderId="0" xfId="6" applyNumberFormat="1" applyFont="1" applyBorder="1" applyAlignment="1">
      <alignment horizontal="center" vertical="top"/>
    </xf>
    <xf numFmtId="0" fontId="19" fillId="0" borderId="0" xfId="12" applyFont="1"/>
    <xf numFmtId="38" fontId="4" fillId="0" borderId="0" xfId="0" applyNumberFormat="1" applyFont="1" applyBorder="1" applyAlignment="1">
      <alignment vertical="top"/>
    </xf>
    <xf numFmtId="164" fontId="8" fillId="0" borderId="0" xfId="6" applyNumberFormat="1" applyFont="1" applyBorder="1" applyAlignment="1">
      <alignment horizontal="center" vertical="top"/>
    </xf>
    <xf numFmtId="0" fontId="19" fillId="0" borderId="0" xfId="12" applyFont="1"/>
    <xf numFmtId="38" fontId="20" fillId="3" borderId="9" xfId="6" applyNumberFormat="1" applyFont="1" applyFill="1" applyBorder="1" applyAlignment="1">
      <alignment horizontal="center"/>
    </xf>
    <xf numFmtId="38" fontId="4" fillId="0" borderId="9" xfId="0" applyNumberFormat="1" applyFont="1" applyFill="1" applyBorder="1"/>
    <xf numFmtId="38" fontId="4" fillId="0" borderId="9" xfId="0" applyNumberFormat="1" applyFont="1" applyFill="1" applyBorder="1" applyAlignment="1">
      <alignment horizontal="right"/>
    </xf>
    <xf numFmtId="164" fontId="8" fillId="0" borderId="0" xfId="0" applyNumberFormat="1" applyFont="1" applyFill="1" applyBorder="1" applyAlignment="1">
      <alignment horizontal="center" vertical="top"/>
    </xf>
    <xf numFmtId="38" fontId="8" fillId="0" borderId="9" xfId="0" applyNumberFormat="1" applyFont="1" applyFill="1" applyBorder="1" applyAlignment="1">
      <alignment horizontal="left" vertical="top"/>
    </xf>
    <xf numFmtId="49" fontId="8" fillId="0" borderId="0" xfId="0" applyNumberFormat="1" applyFont="1" applyFill="1" applyBorder="1" applyAlignment="1">
      <alignment horizontal="center" vertical="top"/>
    </xf>
    <xf numFmtId="38" fontId="4" fillId="0" borderId="0" xfId="0" applyNumberFormat="1" applyFont="1" applyFill="1" applyBorder="1" applyAlignment="1">
      <alignment horizontal="left" vertical="top"/>
    </xf>
    <xf numFmtId="38" fontId="4" fillId="0" borderId="10" xfId="0" applyNumberFormat="1" applyFont="1" applyFill="1" applyBorder="1" applyAlignment="1">
      <alignment vertical="top" wrapText="1"/>
    </xf>
    <xf numFmtId="10" fontId="4" fillId="0" borderId="0" xfId="0" applyNumberFormat="1" applyFont="1" applyFill="1"/>
    <xf numFmtId="10" fontId="4" fillId="0" borderId="0" xfId="0" applyNumberFormat="1" applyFont="1"/>
    <xf numFmtId="0" fontId="3" fillId="4" borderId="3" xfId="0" applyFont="1" applyFill="1" applyBorder="1" applyAlignment="1">
      <alignment horizontal="center" wrapText="1"/>
    </xf>
    <xf numFmtId="0" fontId="7" fillId="0" borderId="0" xfId="0" applyFont="1" applyAlignment="1">
      <alignment horizontal="center"/>
    </xf>
    <xf numFmtId="0" fontId="4" fillId="0" borderId="5" xfId="0" applyFont="1" applyBorder="1" applyAlignment="1">
      <alignment horizontal="left"/>
    </xf>
    <xf numFmtId="38" fontId="3" fillId="0" borderId="13" xfId="0" applyNumberFormat="1" applyFont="1" applyFill="1" applyBorder="1" applyAlignment="1">
      <alignment horizontal="center"/>
    </xf>
    <xf numFmtId="38" fontId="3" fillId="0" borderId="7" xfId="0" applyNumberFormat="1" applyFont="1" applyFill="1" applyBorder="1" applyAlignment="1">
      <alignment horizontal="center"/>
    </xf>
    <xf numFmtId="38" fontId="3" fillId="0" borderId="12" xfId="0" applyNumberFormat="1" applyFont="1" applyFill="1" applyBorder="1" applyAlignment="1">
      <alignment horizontal="center"/>
    </xf>
    <xf numFmtId="0" fontId="4" fillId="2" borderId="0" xfId="0" applyFont="1" applyFill="1" applyAlignment="1">
      <alignment horizontal="right" vertical="top"/>
    </xf>
  </cellXfs>
  <cellStyles count="13">
    <cellStyle name="Comma 2" xfId="2"/>
    <cellStyle name="Comma 2 2" xfId="7"/>
    <cellStyle name="Comma 2 2 2" xfId="11"/>
    <cellStyle name="Comma 2 3" xfId="9"/>
    <cellStyle name="Normal" xfId="0" builtinId="0"/>
    <cellStyle name="Normal 2" xfId="3"/>
    <cellStyle name="Normal 2 2" xfId="6"/>
    <cellStyle name="Normal 2 3" xfId="8"/>
    <cellStyle name="Normal 2 3 2" xfId="12"/>
    <cellStyle name="Normal 2 4" xfId="10"/>
    <cellStyle name="Normal 3" xfId="1"/>
    <cellStyle name="Normal 3 2" xfId="4"/>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82826</xdr:colOff>
      <xdr:row>39</xdr:row>
      <xdr:rowOff>26089</xdr:rowOff>
    </xdr:from>
    <xdr:to>
      <xdr:col>11</xdr:col>
      <xdr:colOff>935934</xdr:colOff>
      <xdr:row>45</xdr:row>
      <xdr:rowOff>49695</xdr:rowOff>
    </xdr:to>
    <xdr:sp macro="" textlink="">
      <xdr:nvSpPr>
        <xdr:cNvPr id="1025" name="Text Box 1"/>
        <xdr:cNvSpPr txBox="1">
          <a:spLocks noChangeArrowheads="1"/>
        </xdr:cNvSpPr>
      </xdr:nvSpPr>
      <xdr:spPr bwMode="auto">
        <a:xfrm>
          <a:off x="82826" y="6826111"/>
          <a:ext cx="8514521" cy="101751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REVENUE SOURCE:</a:t>
          </a:r>
          <a:r>
            <a:rPr lang="en-US" sz="1000" b="0" i="0" u="none" strike="noStrike" baseline="0">
              <a:solidFill>
                <a:srgbClr val="000000"/>
              </a:solidFill>
              <a:latin typeface="Arial"/>
              <a:cs typeface="Arial"/>
            </a:rPr>
            <a:t>  </a:t>
          </a:r>
          <a:r>
            <a:rPr lang="en-US" sz="1000" b="0" i="0" baseline="0">
              <a:latin typeface="Arial" pitchFamily="34" charset="0"/>
              <a:ea typeface="+mn-ea"/>
              <a:cs typeface="Arial" pitchFamily="34" charset="0"/>
            </a:rPr>
            <a:t>Revenue sources for fund 0880 include monthly reimbursement from the Department of Education for Teacher Loan Forgiveness payments and Treasury Offset refunds; quarterly payments from the Department of Education for Account Maintenance fees; daily interest deposits; and other sporadic refunds and rebates.  In addition, the DHE's share of student loan collections and default aversion assistance fees are periodically transferred from fund 0881, as authorized by federal statute. In FY20, revenues include a transfer of the remaining balance from the U.S. Department of Education/Coordinating Board for Higher Education P.L. 105-33 Interest Account (0851) to be used for default prevention and reduction activities.</a:t>
          </a:r>
          <a:endParaRPr lang="en-US" sz="1000" b="0"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46</xdr:row>
      <xdr:rowOff>13775</xdr:rowOff>
    </xdr:from>
    <xdr:to>
      <xdr:col>11</xdr:col>
      <xdr:colOff>809639</xdr:colOff>
      <xdr:row>50</xdr:row>
      <xdr:rowOff>147139</xdr:rowOff>
    </xdr:to>
    <xdr:sp macro="" textlink="">
      <xdr:nvSpPr>
        <xdr:cNvPr id="1026" name="Text Box 2"/>
        <xdr:cNvSpPr txBox="1">
          <a:spLocks noChangeArrowheads="1"/>
        </xdr:cNvSpPr>
      </xdr:nvSpPr>
      <xdr:spPr bwMode="auto">
        <a:xfrm>
          <a:off x="66261" y="7973362"/>
          <a:ext cx="8545595" cy="79597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FUND PURPOSE:  </a:t>
          </a:r>
          <a:r>
            <a:rPr lang="en-US" sz="1000" b="0" i="0" baseline="0">
              <a:latin typeface="Arial" pitchFamily="34" charset="0"/>
              <a:ea typeface="+mn-ea"/>
              <a:cs typeface="Arial" pitchFamily="34" charset="0"/>
            </a:rPr>
            <a:t>The Guaranty Agency Operating Fund is used to pay the administrative costs of the DHE Student Loan Program and to pay other student financial aid related expenses.  The major administrative costs associated with the DHE are the costs of processing and servicing the loans that were guaranteed by the agency. The DHE employs a loan servicing contractor to maintain its borrower database and perform some loan processing functions.</a:t>
          </a:r>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56</xdr:row>
      <xdr:rowOff>16565</xdr:rowOff>
    </xdr:from>
    <xdr:to>
      <xdr:col>11</xdr:col>
      <xdr:colOff>820028</xdr:colOff>
      <xdr:row>59</xdr:row>
      <xdr:rowOff>99391</xdr:rowOff>
    </xdr:to>
    <xdr:sp macro="" textlink="">
      <xdr:nvSpPr>
        <xdr:cNvPr id="4" name="Text Box 2"/>
        <xdr:cNvSpPr txBox="1">
          <a:spLocks noChangeArrowheads="1"/>
        </xdr:cNvSpPr>
      </xdr:nvSpPr>
      <xdr:spPr bwMode="auto">
        <a:xfrm>
          <a:off x="66261" y="9657522"/>
          <a:ext cx="8555984" cy="57978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OTHER ADJUSTMENTS: </a:t>
          </a:r>
          <a:r>
            <a:rPr lang="en-US" sz="1000" b="0" i="0" baseline="0">
              <a:latin typeface="Arial" pitchFamily="34" charset="0"/>
              <a:ea typeface="+mn-ea"/>
              <a:cs typeface="Arial" pitchFamily="34" charset="0"/>
            </a:rPr>
            <a:t>The $1.8 million adjustment for FY24 and $2.1 million for FY25 are associated with the collections transfer from Fund 0881.  It is anticipated that actual transfers will be $1.8M and $2.1M less than the $15M appropriated transfer in FY24 and FY25.</a:t>
          </a:r>
          <a:endParaRPr lang="en-US" sz="1000" b="1" i="0" u="none" strike="noStrike" baseline="0">
            <a:solidFill>
              <a:srgbClr val="000000"/>
            </a:solidFill>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66261</xdr:colOff>
      <xdr:row>52</xdr:row>
      <xdr:rowOff>7618</xdr:rowOff>
    </xdr:from>
    <xdr:to>
      <xdr:col>11</xdr:col>
      <xdr:colOff>820028</xdr:colOff>
      <xdr:row>54</xdr:row>
      <xdr:rowOff>164989</xdr:rowOff>
    </xdr:to>
    <xdr:sp macro="" textlink="">
      <xdr:nvSpPr>
        <xdr:cNvPr id="5" name="Text Box 2"/>
        <xdr:cNvSpPr txBox="1">
          <a:spLocks noChangeArrowheads="1"/>
        </xdr:cNvSpPr>
      </xdr:nvSpPr>
      <xdr:spPr bwMode="auto">
        <a:xfrm>
          <a:off x="66261" y="7959585"/>
          <a:ext cx="8262272" cy="65432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cs typeface="Arial"/>
            </a:rPr>
            <a:t>EXPLANATION OF UNEXPENDED APPROPRIATION AMOUNT:  </a:t>
          </a:r>
          <a:r>
            <a:rPr lang="en-US" sz="1000" b="0" i="0" u="none" strike="noStrike" baseline="0">
              <a:solidFill>
                <a:srgbClr val="000000"/>
              </a:solidFill>
              <a:latin typeface="Arial"/>
              <a:cs typeface="Arial"/>
            </a:rPr>
            <a:t>The FY23 unexpended amount is the result of appropriations exceeding necessary expenditures.  </a:t>
          </a:r>
          <a:r>
            <a:rPr lang="en-US" sz="1000" b="0" i="0" baseline="0">
              <a:latin typeface="Arial" pitchFamily="34" charset="0"/>
              <a:ea typeface="+mn-ea"/>
              <a:cs typeface="Arial" pitchFamily="34" charset="0"/>
            </a:rPr>
            <a:t>In FY24 and FY25, unexpended appropriation authority is based on anticipated expenditures.</a:t>
          </a:r>
          <a:endParaRPr lang="en-US">
            <a:latin typeface="Arial" pitchFamily="34" charset="0"/>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66261</xdr:colOff>
      <xdr:row>60</xdr:row>
      <xdr:rowOff>8283</xdr:rowOff>
    </xdr:from>
    <xdr:to>
      <xdr:col>11</xdr:col>
      <xdr:colOff>820028</xdr:colOff>
      <xdr:row>62</xdr:row>
      <xdr:rowOff>119431</xdr:rowOff>
    </xdr:to>
    <xdr:sp macro="" textlink="">
      <xdr:nvSpPr>
        <xdr:cNvPr id="6" name="Text Box 2"/>
        <xdr:cNvSpPr txBox="1">
          <a:spLocks noChangeArrowheads="1"/>
        </xdr:cNvSpPr>
      </xdr:nvSpPr>
      <xdr:spPr bwMode="auto">
        <a:xfrm>
          <a:off x="66261" y="9467022"/>
          <a:ext cx="8262272" cy="61760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OUTSTANDING PROJECTS: </a:t>
          </a:r>
          <a:r>
            <a:rPr lang="en-US" sz="1000" b="0" i="0" u="none" strike="noStrike" baseline="0">
              <a:solidFill>
                <a:srgbClr val="000000"/>
              </a:solidFill>
              <a:latin typeface="Arial"/>
              <a:ea typeface="+mn-ea"/>
              <a:cs typeface="Arial"/>
            </a:rPr>
            <a:t>N/A</a:t>
          </a: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80925</xdr:colOff>
      <xdr:row>63</xdr:row>
      <xdr:rowOff>49696</xdr:rowOff>
    </xdr:from>
    <xdr:to>
      <xdr:col>11</xdr:col>
      <xdr:colOff>840347</xdr:colOff>
      <xdr:row>68</xdr:row>
      <xdr:rowOff>49696</xdr:rowOff>
    </xdr:to>
    <xdr:sp macro="" textlink="">
      <xdr:nvSpPr>
        <xdr:cNvPr id="7" name="Text Box 2"/>
        <xdr:cNvSpPr txBox="1">
          <a:spLocks noChangeArrowheads="1"/>
        </xdr:cNvSpPr>
      </xdr:nvSpPr>
      <xdr:spPr bwMode="auto">
        <a:xfrm>
          <a:off x="80925" y="10991022"/>
          <a:ext cx="8561639" cy="82826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ea typeface="+mn-ea"/>
              <a:cs typeface="Arial"/>
            </a:rPr>
            <a:t>EXPLANATION OF CASH FLOW NEEDS:  </a:t>
          </a:r>
          <a:r>
            <a:rPr lang="en-US" sz="1000" b="0" i="0" baseline="0">
              <a:latin typeface="Arial" pitchFamily="34" charset="0"/>
              <a:ea typeface="+mn-ea"/>
              <a:cs typeface="Arial" pitchFamily="34" charset="0"/>
            </a:rPr>
            <a:t>The Cash Flow Needs represent 1) amounts needed to supplement cash flow in Fund 0881, which is used to purchase defaulted student loans, 2) amounts needed to cover potential federal penalties, and 3) amounts needed to wind down the student loan guaranty agency, in the event that becomes necessary. Please note that because the guaranty agency is self-sustaining and operates solely using funds it earns and deposits into 0880, funds remaining at the end of FY21 will become necessary for ongoing operation of the program. If the guaranty agency is unable to meet statutory obligations, federal sanctions or a revocation of authority to operate could result.</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82830</xdr:colOff>
      <xdr:row>69</xdr:row>
      <xdr:rowOff>0</xdr:rowOff>
    </xdr:from>
    <xdr:to>
      <xdr:col>11</xdr:col>
      <xdr:colOff>832723</xdr:colOff>
      <xdr:row>72</xdr:row>
      <xdr:rowOff>49696</xdr:rowOff>
    </xdr:to>
    <xdr:sp macro="" textlink="">
      <xdr:nvSpPr>
        <xdr:cNvPr id="10" name="Text Box 2"/>
        <xdr:cNvSpPr txBox="1">
          <a:spLocks noChangeArrowheads="1"/>
        </xdr:cNvSpPr>
      </xdr:nvSpPr>
      <xdr:spPr bwMode="auto">
        <a:xfrm>
          <a:off x="82830" y="11769587"/>
          <a:ext cx="8552110" cy="546652"/>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ea typeface="+mn-ea"/>
              <a:cs typeface="Arial"/>
            </a:rPr>
            <a:t>OTHER NOTES:  </a:t>
          </a:r>
          <a:r>
            <a:rPr lang="en-US" sz="1000" b="0" i="0" u="none" strike="noStrike" baseline="0">
              <a:solidFill>
                <a:srgbClr val="000000"/>
              </a:solidFill>
              <a:latin typeface="Arial"/>
              <a:ea typeface="+mn-ea"/>
              <a:cs typeface="Arial"/>
            </a:rPr>
            <a:t>N/A</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tabSelected="1" zoomScale="115" zoomScaleNormal="115" workbookViewId="0">
      <pane xSplit="3" ySplit="2" topLeftCell="D3" activePane="bottomRight" state="frozen"/>
      <selection pane="topRight" activeCell="D1" sqref="D1"/>
      <selection pane="bottomLeft" activeCell="A3" sqref="A3"/>
      <selection pane="bottomRight" activeCell="B7" sqref="B7"/>
    </sheetView>
  </sheetViews>
  <sheetFormatPr defaultRowHeight="12.75" x14ac:dyDescent="0.2"/>
  <cols>
    <col min="1" max="1" width="3.5703125" style="4" customWidth="1"/>
    <col min="2" max="2" width="12.5703125" style="4" customWidth="1"/>
    <col min="3" max="3" width="19.5703125" style="4" customWidth="1"/>
    <col min="4" max="4" width="17.7109375" style="20" customWidth="1"/>
    <col min="5" max="5" width="3.85546875" style="20" customWidth="1"/>
    <col min="6" max="6" width="15.5703125" style="20" customWidth="1"/>
    <col min="7" max="7" width="4" style="20" customWidth="1"/>
    <col min="8" max="8" width="15.5703125" style="20" customWidth="1"/>
    <col min="9" max="9" width="4" style="20" customWidth="1"/>
    <col min="10" max="10" width="15.5703125" style="20" customWidth="1"/>
    <col min="11" max="11" width="3" style="20" customWidth="1"/>
    <col min="12" max="12" width="15.5703125" style="20" customWidth="1"/>
    <col min="13" max="16384" width="9.140625" style="4"/>
  </cols>
  <sheetData>
    <row r="1" spans="1:12" s="11" customFormat="1" ht="15.75" customHeight="1" x14ac:dyDescent="0.25">
      <c r="A1" s="232" t="s">
        <v>0</v>
      </c>
      <c r="B1" s="232"/>
      <c r="C1" s="232"/>
      <c r="D1" s="232"/>
      <c r="E1" s="232"/>
      <c r="F1" s="232"/>
      <c r="G1" s="232"/>
      <c r="H1" s="232"/>
      <c r="I1" s="232"/>
      <c r="J1" s="232"/>
      <c r="K1" s="232"/>
      <c r="L1" s="232"/>
    </row>
    <row r="2" spans="1:12" s="11" customFormat="1" ht="15.75" customHeight="1" x14ac:dyDescent="0.25">
      <c r="A2" s="232" t="s">
        <v>14</v>
      </c>
      <c r="B2" s="232"/>
      <c r="C2" s="232"/>
      <c r="D2" s="232"/>
      <c r="E2" s="232"/>
      <c r="F2" s="232"/>
      <c r="G2" s="232"/>
      <c r="H2" s="232"/>
      <c r="I2" s="232"/>
      <c r="J2" s="232"/>
      <c r="K2" s="232"/>
      <c r="L2" s="232"/>
    </row>
    <row r="3" spans="1:12" s="11" customFormat="1" ht="13.5" customHeight="1" x14ac:dyDescent="0.2">
      <c r="A3" s="8" t="s">
        <v>57</v>
      </c>
      <c r="B3" s="8"/>
      <c r="C3" s="24" t="str">
        <f>Data!C1</f>
        <v>Higher Education and Workforce Development</v>
      </c>
      <c r="D3" s="17"/>
      <c r="E3" s="18"/>
      <c r="F3" s="18"/>
      <c r="G3" s="18"/>
      <c r="H3" s="18"/>
      <c r="I3" s="18"/>
      <c r="J3" s="18"/>
      <c r="K3" s="18"/>
      <c r="L3" s="18"/>
    </row>
    <row r="4" spans="1:12" s="11" customFormat="1" x14ac:dyDescent="0.2">
      <c r="A4" s="8" t="s">
        <v>56</v>
      </c>
      <c r="B4" s="8"/>
      <c r="C4" s="24" t="str">
        <f>Data!C2</f>
        <v>Guaranty Agency Operating Fund</v>
      </c>
      <c r="D4" s="17"/>
      <c r="E4" s="18"/>
      <c r="F4" s="19"/>
      <c r="G4" s="19"/>
      <c r="H4" s="19"/>
      <c r="I4" s="19"/>
      <c r="J4" s="19"/>
      <c r="K4" s="19"/>
      <c r="L4" s="18"/>
    </row>
    <row r="5" spans="1:12" s="11" customFormat="1" x14ac:dyDescent="0.2">
      <c r="A5" s="8" t="s">
        <v>18</v>
      </c>
      <c r="B5" s="8"/>
      <c r="C5" s="174">
        <f>Data!C3</f>
        <v>880</v>
      </c>
      <c r="D5" s="18"/>
      <c r="E5" s="18"/>
      <c r="F5" s="18"/>
      <c r="G5" s="18"/>
      <c r="H5" s="18"/>
      <c r="I5" s="18"/>
      <c r="J5" s="18"/>
      <c r="K5" s="18"/>
      <c r="L5" s="18"/>
    </row>
    <row r="6" spans="1:12" ht="17.25" customHeight="1" x14ac:dyDescent="0.2">
      <c r="E6" s="13"/>
      <c r="F6" s="4" t="s">
        <v>775</v>
      </c>
      <c r="G6" s="22"/>
      <c r="H6" s="22"/>
      <c r="I6" s="22"/>
    </row>
    <row r="7" spans="1:12" ht="17.25" customHeight="1" x14ac:dyDescent="0.2">
      <c r="A7" s="188" t="s">
        <v>783</v>
      </c>
      <c r="B7" s="3" t="s">
        <v>776</v>
      </c>
      <c r="C7" s="196" t="s">
        <v>784</v>
      </c>
      <c r="D7" s="194"/>
      <c r="E7" s="13"/>
      <c r="F7" s="4" t="s">
        <v>42</v>
      </c>
      <c r="G7" s="22"/>
      <c r="H7" s="22"/>
      <c r="I7" s="13"/>
      <c r="J7" s="4" t="s">
        <v>17</v>
      </c>
      <c r="K7" s="21"/>
      <c r="L7" s="21"/>
    </row>
    <row r="8" spans="1:12" ht="18" customHeight="1" x14ac:dyDescent="0.2">
      <c r="A8" s="26"/>
      <c r="B8" s="24" t="s">
        <v>777</v>
      </c>
      <c r="C8" s="25"/>
      <c r="E8" s="195" t="s">
        <v>785</v>
      </c>
      <c r="F8" s="21" t="s">
        <v>3</v>
      </c>
      <c r="G8" s="21"/>
      <c r="H8" s="21"/>
      <c r="I8" s="26"/>
      <c r="J8" s="21" t="s">
        <v>778</v>
      </c>
      <c r="K8" s="4"/>
    </row>
    <row r="9" spans="1:12" ht="9.75" customHeight="1" thickBot="1" x14ac:dyDescent="0.25">
      <c r="A9" s="14"/>
      <c r="B9" s="14"/>
      <c r="C9" s="14"/>
      <c r="F9" s="21"/>
      <c r="G9" s="22"/>
      <c r="H9" s="22"/>
      <c r="I9" s="22"/>
      <c r="J9" s="21"/>
      <c r="K9" s="21"/>
    </row>
    <row r="10" spans="1:12" ht="15" x14ac:dyDescent="0.25">
      <c r="A10" s="233"/>
      <c r="B10" s="233"/>
      <c r="C10" s="233"/>
      <c r="D10" s="27" t="s">
        <v>813</v>
      </c>
      <c r="E10" s="28"/>
      <c r="F10" s="27" t="s">
        <v>813</v>
      </c>
      <c r="G10" s="29"/>
      <c r="H10" s="27" t="s">
        <v>814</v>
      </c>
      <c r="I10" s="29"/>
      <c r="J10" s="27" t="s">
        <v>816</v>
      </c>
      <c r="K10" s="29"/>
      <c r="L10" s="27" t="s">
        <v>816</v>
      </c>
    </row>
    <row r="11" spans="1:12" ht="27" customHeight="1" thickBot="1" x14ac:dyDescent="0.25">
      <c r="A11" s="15" t="s">
        <v>11</v>
      </c>
      <c r="B11" s="6"/>
      <c r="C11" s="6"/>
      <c r="D11" s="30" t="s">
        <v>51</v>
      </c>
      <c r="E11" s="31"/>
      <c r="F11" s="30" t="s">
        <v>75</v>
      </c>
      <c r="G11" s="31"/>
      <c r="H11" s="30" t="s">
        <v>51</v>
      </c>
      <c r="I11" s="31"/>
      <c r="J11" s="30" t="s">
        <v>55</v>
      </c>
      <c r="K11" s="31"/>
      <c r="L11" s="30" t="s">
        <v>45</v>
      </c>
    </row>
    <row r="12" spans="1:12" x14ac:dyDescent="0.2">
      <c r="A12" s="4" t="s">
        <v>322</v>
      </c>
      <c r="D12" s="20">
        <f>Data!H19</f>
        <v>38826732</v>
      </c>
      <c r="F12" s="20">
        <f>Data!H19</f>
        <v>38826732</v>
      </c>
      <c r="H12" s="20">
        <f>F31</f>
        <v>47891124.810000002</v>
      </c>
      <c r="J12" s="20">
        <f>H31</f>
        <v>50329443.550000012</v>
      </c>
      <c r="L12" s="20">
        <f>H31</f>
        <v>50329443.550000012</v>
      </c>
    </row>
    <row r="13" spans="1:12" x14ac:dyDescent="0.2">
      <c r="A13" s="4" t="s">
        <v>15</v>
      </c>
    </row>
    <row r="14" spans="1:12" x14ac:dyDescent="0.2">
      <c r="A14" s="16" t="s">
        <v>16</v>
      </c>
      <c r="D14" s="20">
        <f>Data!H30</f>
        <v>4347109.96</v>
      </c>
      <c r="F14" s="20">
        <f>Data!H30</f>
        <v>4347109.96</v>
      </c>
      <c r="H14" s="20">
        <f>Data!M30</f>
        <v>4506887.74</v>
      </c>
      <c r="J14" s="20">
        <f>Data!P30</f>
        <v>4673163.25</v>
      </c>
      <c r="L14" s="20">
        <f>Data!S30</f>
        <v>4673163.25</v>
      </c>
    </row>
    <row r="15" spans="1:12" x14ac:dyDescent="0.2">
      <c r="A15" s="16" t="s">
        <v>4</v>
      </c>
      <c r="D15" s="20">
        <f>Data!H34</f>
        <v>18136205.609999999</v>
      </c>
      <c r="F15" s="20">
        <f>Data!H34</f>
        <v>18136205.609999999</v>
      </c>
      <c r="H15" s="20">
        <f>Data!M34</f>
        <v>15000000</v>
      </c>
      <c r="J15" s="20">
        <f>Data!P34</f>
        <v>15000000</v>
      </c>
      <c r="L15" s="20">
        <f>Data!S34</f>
        <v>15000000</v>
      </c>
    </row>
    <row r="16" spans="1:12" ht="13.5" thickBot="1" x14ac:dyDescent="0.25">
      <c r="A16" s="4" t="s">
        <v>2</v>
      </c>
      <c r="D16" s="34">
        <f>SUM(D14:D15)</f>
        <v>22483315.57</v>
      </c>
      <c r="F16" s="34">
        <f>SUM(F14:F15)</f>
        <v>22483315.57</v>
      </c>
      <c r="H16" s="34">
        <f>SUM(H14:H15)</f>
        <v>19506887.740000002</v>
      </c>
      <c r="J16" s="34">
        <f>SUM(J14:J15)</f>
        <v>19673163.25</v>
      </c>
      <c r="L16" s="34">
        <f>SUM(L14:L15)</f>
        <v>19673163.25</v>
      </c>
    </row>
    <row r="17" spans="1:12" ht="13.5" thickTop="1" x14ac:dyDescent="0.2">
      <c r="A17" s="4" t="s">
        <v>1</v>
      </c>
      <c r="D17" s="21">
        <f>D12+D16</f>
        <v>61310047.57</v>
      </c>
      <c r="F17" s="21">
        <f>F12+F16</f>
        <v>61310047.57</v>
      </c>
      <c r="H17" s="21">
        <f>H12+H16</f>
        <v>67398012.550000012</v>
      </c>
      <c r="J17" s="21">
        <f>J12+J16</f>
        <v>70002606.800000012</v>
      </c>
      <c r="L17" s="21">
        <f>L12+L16</f>
        <v>70002606.800000012</v>
      </c>
    </row>
    <row r="18" spans="1:12" ht="9" customHeight="1" x14ac:dyDescent="0.2"/>
    <row r="19" spans="1:12" x14ac:dyDescent="0.2">
      <c r="A19" s="5" t="s">
        <v>313</v>
      </c>
      <c r="B19" s="5"/>
      <c r="C19" s="5"/>
      <c r="D19" s="21"/>
      <c r="E19" s="21"/>
      <c r="F19" s="21"/>
      <c r="G19" s="21"/>
      <c r="H19" s="21"/>
      <c r="I19" s="21"/>
      <c r="J19" s="21"/>
      <c r="K19" s="21"/>
      <c r="L19" s="21"/>
    </row>
    <row r="20" spans="1:12" x14ac:dyDescent="0.2">
      <c r="A20" s="16" t="s">
        <v>77</v>
      </c>
      <c r="D20" s="20">
        <f>Data!G52</f>
        <v>21096865</v>
      </c>
      <c r="F20" s="20">
        <f>Data!H52</f>
        <v>12423014</v>
      </c>
      <c r="H20" s="20">
        <f>Data!M52</f>
        <v>20112062</v>
      </c>
      <c r="J20" s="20">
        <f>Data!P52</f>
        <v>20112062</v>
      </c>
      <c r="L20" s="20">
        <f>Data!S52</f>
        <v>20162292</v>
      </c>
    </row>
    <row r="21" spans="1:12" x14ac:dyDescent="0.2">
      <c r="A21" s="16" t="s">
        <v>76</v>
      </c>
      <c r="D21" s="20">
        <f>Data!G62</f>
        <v>2124937</v>
      </c>
      <c r="F21" s="20">
        <f>Data!H62</f>
        <v>995908.76</v>
      </c>
      <c r="H21" s="20">
        <f>Data!M62</f>
        <v>2111643</v>
      </c>
      <c r="J21" s="20">
        <f>Data!P62</f>
        <v>2489097.95102</v>
      </c>
      <c r="L21" s="20">
        <f>Data!S62</f>
        <v>2518879.9100404</v>
      </c>
    </row>
    <row r="22" spans="1:12" x14ac:dyDescent="0.2">
      <c r="A22" s="16" t="s">
        <v>312</v>
      </c>
      <c r="D22" s="20">
        <f>Data!G70</f>
        <v>0</v>
      </c>
      <c r="F22" s="20">
        <f>Data!H70</f>
        <v>0</v>
      </c>
      <c r="H22" s="20">
        <f>Data!M70</f>
        <v>0</v>
      </c>
      <c r="J22" s="20">
        <f>Data!P70</f>
        <v>0</v>
      </c>
      <c r="L22" s="20">
        <f>Data!S70</f>
        <v>0</v>
      </c>
    </row>
    <row r="23" spans="1:12" ht="13.5" thickBot="1" x14ac:dyDescent="0.25">
      <c r="A23" s="4" t="s">
        <v>5</v>
      </c>
      <c r="D23" s="34">
        <f>SUM(D20:D22)</f>
        <v>23221802</v>
      </c>
      <c r="F23" s="34">
        <f>SUM(F20:F22)</f>
        <v>13418922.76</v>
      </c>
      <c r="H23" s="34">
        <f>SUM(H20:H22)</f>
        <v>22223705</v>
      </c>
      <c r="J23" s="34">
        <f>SUM(J20:J22)</f>
        <v>22601159.951019999</v>
      </c>
      <c r="L23" s="34">
        <f>SUM(L20:L22)</f>
        <v>22681171.910040401</v>
      </c>
    </row>
    <row r="24" spans="1:12" ht="13.5" thickTop="1" x14ac:dyDescent="0.2">
      <c r="A24" s="2" t="s">
        <v>6</v>
      </c>
      <c r="D24" s="21">
        <f>D17-D23</f>
        <v>38088245.57</v>
      </c>
      <c r="F24" s="21">
        <f>F17-F23</f>
        <v>47891124.810000002</v>
      </c>
      <c r="H24" s="21">
        <f>H17-H23</f>
        <v>45174307.550000012</v>
      </c>
      <c r="J24" s="21">
        <f>J17-J23</f>
        <v>47401446.84898001</v>
      </c>
      <c r="L24" s="21">
        <f>L17-L23</f>
        <v>47321434.889959611</v>
      </c>
    </row>
    <row r="25" spans="1:12" ht="9" customHeight="1" x14ac:dyDescent="0.2">
      <c r="A25" s="2"/>
      <c r="D25" s="21"/>
      <c r="F25" s="21"/>
      <c r="H25" s="21"/>
      <c r="J25" s="21"/>
      <c r="L25" s="21"/>
    </row>
    <row r="26" spans="1:12" x14ac:dyDescent="0.2">
      <c r="A26" s="16" t="s">
        <v>318</v>
      </c>
      <c r="D26" s="21">
        <f>Data!G77</f>
        <v>9802879</v>
      </c>
      <c r="F26" s="21">
        <v>0</v>
      </c>
      <c r="H26" s="21">
        <f>Data!M77</f>
        <v>7000000</v>
      </c>
      <c r="J26" s="21">
        <f>Data!P77</f>
        <v>6877195</v>
      </c>
      <c r="L26" s="21">
        <f>Data!S77</f>
        <v>7014738.9000000004</v>
      </c>
    </row>
    <row r="27" spans="1:12" x14ac:dyDescent="0.2">
      <c r="A27" s="16" t="s">
        <v>43</v>
      </c>
      <c r="D27" s="23">
        <f>Data!G78</f>
        <v>0</v>
      </c>
      <c r="E27" s="21"/>
      <c r="F27" s="23">
        <f>Data!H78</f>
        <v>0</v>
      </c>
      <c r="G27" s="21"/>
      <c r="H27" s="23">
        <f>Data!M78</f>
        <v>-1844864</v>
      </c>
      <c r="I27" s="21"/>
      <c r="J27" s="23">
        <f>Data!P78</f>
        <v>-2136327</v>
      </c>
      <c r="K27" s="21"/>
      <c r="L27" s="23">
        <f>Data!S78</f>
        <v>-2136327</v>
      </c>
    </row>
    <row r="28" spans="1:12" x14ac:dyDescent="0.2">
      <c r="A28" s="2" t="s">
        <v>321</v>
      </c>
      <c r="D28" s="21">
        <f>D24+D26+D27</f>
        <v>47891124.57</v>
      </c>
      <c r="E28" s="21"/>
      <c r="F28" s="21">
        <f>F24+F26+F27</f>
        <v>47891124.810000002</v>
      </c>
      <c r="G28" s="21"/>
      <c r="H28" s="21">
        <f>H24+H26+H27</f>
        <v>50329443.550000012</v>
      </c>
      <c r="I28" s="21"/>
      <c r="J28" s="21">
        <f>J24+J26+J27</f>
        <v>52142314.84898001</v>
      </c>
      <c r="K28" s="21"/>
      <c r="L28" s="21">
        <f>L24+L26+L27</f>
        <v>52199846.78995961</v>
      </c>
    </row>
    <row r="29" spans="1:12" ht="8.25" customHeight="1" thickBot="1" x14ac:dyDescent="0.25">
      <c r="A29" s="6"/>
      <c r="B29" s="6"/>
      <c r="C29" s="6"/>
      <c r="D29" s="32"/>
      <c r="E29" s="32"/>
      <c r="F29" s="32"/>
      <c r="G29" s="32"/>
      <c r="H29" s="32"/>
      <c r="I29" s="32"/>
      <c r="J29" s="32"/>
      <c r="K29" s="32"/>
      <c r="L29" s="32"/>
    </row>
    <row r="30" spans="1:12" ht="18" customHeight="1" thickBot="1" x14ac:dyDescent="0.25">
      <c r="A30" s="1" t="s">
        <v>12</v>
      </c>
      <c r="B30" s="7"/>
      <c r="C30" s="7"/>
      <c r="D30" s="33"/>
      <c r="E30" s="33"/>
      <c r="F30" s="33"/>
      <c r="G30" s="33"/>
      <c r="H30" s="33"/>
      <c r="I30" s="33"/>
      <c r="J30" s="33"/>
      <c r="K30" s="33"/>
      <c r="L30" s="33"/>
    </row>
    <row r="31" spans="1:12" x14ac:dyDescent="0.2">
      <c r="A31" s="2" t="s">
        <v>321</v>
      </c>
      <c r="D31" s="20">
        <f>D28</f>
        <v>47891124.57</v>
      </c>
      <c r="F31" s="20">
        <f>F28</f>
        <v>47891124.810000002</v>
      </c>
      <c r="H31" s="20">
        <f>H28</f>
        <v>50329443.550000012</v>
      </c>
      <c r="J31" s="20">
        <f>J28</f>
        <v>52142314.84898001</v>
      </c>
      <c r="L31" s="20">
        <f>L28</f>
        <v>52199846.78995961</v>
      </c>
    </row>
    <row r="32" spans="1:12" x14ac:dyDescent="0.2">
      <c r="A32" s="4" t="s">
        <v>7</v>
      </c>
    </row>
    <row r="33" spans="1:12" x14ac:dyDescent="0.2">
      <c r="A33" s="16" t="s">
        <v>8</v>
      </c>
      <c r="D33" s="20">
        <f>Data!G95</f>
        <v>0</v>
      </c>
      <c r="F33" s="20">
        <f>Data!H95</f>
        <v>0</v>
      </c>
      <c r="H33" s="20">
        <f>Data!M95</f>
        <v>0</v>
      </c>
      <c r="J33" s="20">
        <f>Data!P95</f>
        <v>0</v>
      </c>
      <c r="L33" s="20">
        <f>Data!S95</f>
        <v>0</v>
      </c>
    </row>
    <row r="34" spans="1:12" x14ac:dyDescent="0.2">
      <c r="A34" s="16" t="s">
        <v>9</v>
      </c>
      <c r="D34" s="23">
        <f>Data!G96</f>
        <v>0</v>
      </c>
      <c r="F34" s="23">
        <f>Data!H96</f>
        <v>0</v>
      </c>
      <c r="H34" s="23">
        <f>Data!M96</f>
        <v>16253376</v>
      </c>
      <c r="J34" s="23">
        <f>Data!P96</f>
        <v>14429937</v>
      </c>
      <c r="L34" s="23">
        <f>Data!S96</f>
        <v>14718535.74</v>
      </c>
    </row>
    <row r="35" spans="1:12" ht="13.5" thickBot="1" x14ac:dyDescent="0.25">
      <c r="A35" s="4" t="s">
        <v>10</v>
      </c>
      <c r="D35" s="34">
        <f>SUM(D33:D34)</f>
        <v>0</v>
      </c>
      <c r="F35" s="34">
        <f>SUM(F33:F34)</f>
        <v>0</v>
      </c>
      <c r="H35" s="34">
        <f>SUM(H33:H34)</f>
        <v>16253376</v>
      </c>
      <c r="J35" s="34">
        <f>SUM(J33:J34)</f>
        <v>14429937</v>
      </c>
      <c r="L35" s="34">
        <f>SUM(L33:L34)</f>
        <v>14718535.74</v>
      </c>
    </row>
    <row r="36" spans="1:12" s="2" customFormat="1" ht="14.25" thickTop="1" thickBot="1" x14ac:dyDescent="0.25">
      <c r="A36" s="15" t="s">
        <v>13</v>
      </c>
      <c r="B36" s="15"/>
      <c r="C36" s="15"/>
      <c r="D36" s="109">
        <f>D31-D35</f>
        <v>47891124.57</v>
      </c>
      <c r="E36" s="109"/>
      <c r="F36" s="109">
        <f>F31-F35</f>
        <v>47891124.810000002</v>
      </c>
      <c r="G36" s="109"/>
      <c r="H36" s="109">
        <f>H31-H35</f>
        <v>34076067.550000012</v>
      </c>
      <c r="I36" s="109"/>
      <c r="J36" s="109">
        <f>J31-J35</f>
        <v>37712377.84898001</v>
      </c>
      <c r="K36" s="109"/>
      <c r="L36" s="109">
        <f>L31-L35</f>
        <v>37481311.049959607</v>
      </c>
    </row>
    <row r="37" spans="1:12" customFormat="1" x14ac:dyDescent="0.2"/>
    <row r="38" spans="1:12" x14ac:dyDescent="0.2">
      <c r="A38" s="5"/>
      <c r="B38" s="5"/>
      <c r="C38" s="5"/>
      <c r="D38" s="21"/>
      <c r="E38" s="21"/>
      <c r="F38" s="21"/>
      <c r="G38" s="21"/>
      <c r="H38" s="21"/>
      <c r="I38" s="21"/>
      <c r="J38" s="21"/>
      <c r="K38" s="21"/>
      <c r="L38" s="21"/>
    </row>
    <row r="39" spans="1:12" x14ac:dyDescent="0.2">
      <c r="A39" s="5"/>
      <c r="B39" s="5"/>
      <c r="C39" s="5"/>
      <c r="D39" s="21"/>
      <c r="E39" s="21"/>
      <c r="F39" s="21"/>
      <c r="G39" s="21"/>
      <c r="H39" s="21"/>
      <c r="I39" s="21"/>
      <c r="J39" s="21"/>
      <c r="K39" s="21"/>
      <c r="L39" s="21"/>
    </row>
    <row r="40" spans="1:12" x14ac:dyDescent="0.2">
      <c r="A40" s="5"/>
      <c r="B40" s="5"/>
      <c r="C40" s="5"/>
      <c r="D40" s="21"/>
      <c r="E40" s="21"/>
      <c r="F40" s="21"/>
      <c r="G40" s="21"/>
      <c r="H40" s="21"/>
      <c r="I40" s="21"/>
      <c r="J40" s="21"/>
      <c r="K40" s="21"/>
      <c r="L40" s="21"/>
    </row>
    <row r="41" spans="1:12" s="191" customFormat="1" x14ac:dyDescent="0.2">
      <c r="A41" s="192"/>
      <c r="B41" s="192"/>
      <c r="C41" s="192"/>
      <c r="D41" s="194"/>
      <c r="E41" s="194"/>
      <c r="F41" s="194"/>
      <c r="G41" s="194"/>
      <c r="H41" s="194"/>
      <c r="I41" s="194"/>
      <c r="J41" s="194"/>
      <c r="K41" s="194"/>
      <c r="L41" s="194"/>
    </row>
    <row r="42" spans="1:12" s="191" customFormat="1" x14ac:dyDescent="0.2">
      <c r="A42" s="192"/>
      <c r="B42" s="192"/>
      <c r="C42" s="192"/>
      <c r="D42" s="194"/>
      <c r="E42" s="194"/>
      <c r="F42" s="194"/>
      <c r="G42" s="194"/>
      <c r="H42" s="194"/>
      <c r="I42" s="194"/>
      <c r="J42" s="194"/>
      <c r="K42" s="194"/>
      <c r="L42" s="194"/>
    </row>
    <row r="43" spans="1:12" x14ac:dyDescent="0.2">
      <c r="A43" s="5"/>
      <c r="B43" s="5"/>
      <c r="C43" s="5"/>
      <c r="D43" s="21"/>
      <c r="E43" s="21"/>
      <c r="F43" s="21"/>
      <c r="G43" s="21"/>
      <c r="H43" s="21"/>
      <c r="I43" s="21"/>
      <c r="J43" s="21"/>
      <c r="K43" s="21"/>
      <c r="L43" s="21"/>
    </row>
    <row r="44" spans="1:12" s="191" customFormat="1" x14ac:dyDescent="0.2">
      <c r="A44" s="192"/>
      <c r="B44" s="192"/>
      <c r="C44" s="192"/>
      <c r="D44" s="194"/>
      <c r="E44" s="194"/>
      <c r="F44" s="194"/>
      <c r="G44" s="194"/>
      <c r="H44" s="194"/>
      <c r="I44" s="194"/>
      <c r="J44" s="194"/>
      <c r="K44" s="194"/>
      <c r="L44" s="194"/>
    </row>
    <row r="45" spans="1:12" x14ac:dyDescent="0.2">
      <c r="A45" s="5"/>
      <c r="B45" s="5"/>
      <c r="C45" s="5"/>
      <c r="D45" s="21"/>
      <c r="E45" s="21"/>
      <c r="F45" s="21"/>
      <c r="G45" s="21"/>
      <c r="H45" s="21"/>
      <c r="I45" s="21"/>
      <c r="J45" s="21"/>
      <c r="K45" s="21"/>
      <c r="L45" s="21"/>
    </row>
    <row r="46" spans="1:12" x14ac:dyDescent="0.2">
      <c r="A46" s="5"/>
      <c r="B46" s="5"/>
      <c r="C46" s="5"/>
      <c r="D46" s="21"/>
      <c r="E46" s="21"/>
      <c r="F46" s="21"/>
      <c r="G46" s="21"/>
      <c r="H46" s="21"/>
      <c r="I46" s="21"/>
      <c r="J46" s="21"/>
      <c r="K46" s="21"/>
      <c r="L46" s="21"/>
    </row>
    <row r="47" spans="1:12" x14ac:dyDescent="0.2">
      <c r="A47" s="5"/>
      <c r="B47" s="5"/>
      <c r="C47" s="5"/>
      <c r="D47" s="21"/>
      <c r="E47" s="21"/>
      <c r="F47" s="21"/>
      <c r="G47" s="21"/>
      <c r="H47" s="21"/>
      <c r="I47" s="21"/>
      <c r="J47" s="21"/>
      <c r="K47" s="21"/>
      <c r="L47" s="21"/>
    </row>
    <row r="48" spans="1:12" s="191" customFormat="1" x14ac:dyDescent="0.2">
      <c r="A48" s="192"/>
      <c r="B48" s="192"/>
      <c r="C48" s="192"/>
      <c r="D48" s="194"/>
      <c r="E48" s="194"/>
      <c r="F48" s="194"/>
      <c r="G48" s="194"/>
      <c r="H48" s="194"/>
      <c r="I48" s="194"/>
      <c r="J48" s="194"/>
      <c r="K48" s="194"/>
      <c r="L48" s="194"/>
    </row>
    <row r="49" spans="1:12" s="191" customFormat="1" x14ac:dyDescent="0.2">
      <c r="A49" s="192"/>
      <c r="B49" s="192"/>
      <c r="C49" s="192"/>
      <c r="D49" s="194"/>
      <c r="E49" s="194"/>
      <c r="F49" s="194"/>
      <c r="G49" s="194"/>
      <c r="H49" s="194"/>
      <c r="I49" s="194"/>
      <c r="J49" s="194"/>
      <c r="K49" s="194"/>
      <c r="L49" s="194"/>
    </row>
    <row r="50" spans="1:12" x14ac:dyDescent="0.2">
      <c r="A50" s="5"/>
      <c r="B50" s="5"/>
      <c r="C50" s="5"/>
      <c r="D50" s="21"/>
      <c r="E50" s="21"/>
      <c r="F50" s="21"/>
      <c r="G50" s="21"/>
      <c r="H50" s="21"/>
      <c r="I50" s="21"/>
      <c r="J50" s="21"/>
      <c r="K50" s="21"/>
      <c r="L50" s="21"/>
    </row>
    <row r="51" spans="1:12" x14ac:dyDescent="0.2">
      <c r="A51" s="5"/>
      <c r="B51" s="5"/>
      <c r="C51" s="5"/>
      <c r="D51" s="21"/>
      <c r="E51" s="21"/>
      <c r="F51" s="21"/>
      <c r="G51" s="21"/>
      <c r="H51" s="21"/>
      <c r="I51" s="21"/>
      <c r="J51" s="21"/>
      <c r="K51" s="21"/>
      <c r="L51" s="21"/>
    </row>
    <row r="52" spans="1:12" ht="9" customHeight="1" x14ac:dyDescent="0.2"/>
    <row r="53" spans="1:12" x14ac:dyDescent="0.2">
      <c r="B53" s="5"/>
    </row>
    <row r="56" spans="1:12" ht="9.75" customHeight="1" x14ac:dyDescent="0.2"/>
    <row r="66" spans="1:12" s="191" customFormat="1" x14ac:dyDescent="0.2">
      <c r="D66" s="193"/>
      <c r="E66" s="193"/>
      <c r="F66" s="193"/>
      <c r="G66" s="193"/>
      <c r="H66" s="193"/>
      <c r="I66" s="193"/>
      <c r="J66" s="193"/>
      <c r="K66" s="193"/>
      <c r="L66" s="193"/>
    </row>
    <row r="67" spans="1:12" s="191" customFormat="1" x14ac:dyDescent="0.2">
      <c r="D67" s="193"/>
      <c r="E67" s="193"/>
      <c r="F67" s="193"/>
      <c r="G67" s="193"/>
      <c r="H67" s="193"/>
      <c r="I67" s="193"/>
      <c r="J67" s="193"/>
      <c r="K67" s="193"/>
      <c r="L67" s="193"/>
    </row>
    <row r="68" spans="1:12" s="191" customFormat="1" x14ac:dyDescent="0.2">
      <c r="D68" s="193"/>
      <c r="E68" s="193"/>
      <c r="F68" s="193"/>
      <c r="G68" s="193"/>
      <c r="H68" s="193"/>
      <c r="I68" s="193"/>
      <c r="J68" s="193"/>
      <c r="K68" s="193"/>
      <c r="L68" s="193"/>
    </row>
    <row r="70" spans="1:12" x14ac:dyDescent="0.2">
      <c r="B70" s="187"/>
    </row>
    <row r="71" spans="1:12" s="191" customFormat="1" x14ac:dyDescent="0.2">
      <c r="B71" s="187"/>
      <c r="D71" s="193"/>
      <c r="E71" s="193"/>
      <c r="F71" s="193"/>
      <c r="G71" s="193"/>
      <c r="H71" s="193"/>
      <c r="I71" s="193"/>
      <c r="J71" s="193"/>
      <c r="K71" s="193"/>
      <c r="L71" s="193"/>
    </row>
    <row r="72" spans="1:12" s="191" customFormat="1" x14ac:dyDescent="0.2">
      <c r="B72" s="187"/>
      <c r="D72" s="193"/>
      <c r="E72" s="193"/>
      <c r="F72" s="193"/>
      <c r="G72" s="193"/>
      <c r="H72" s="193"/>
      <c r="I72" s="193"/>
      <c r="J72" s="193"/>
      <c r="K72" s="193"/>
      <c r="L72" s="193"/>
    </row>
    <row r="74" spans="1:12" x14ac:dyDescent="0.2">
      <c r="A74" s="4" t="s">
        <v>319</v>
      </c>
    </row>
    <row r="77" spans="1:12" x14ac:dyDescent="0.2">
      <c r="D77" s="4"/>
      <c r="E77" s="4"/>
      <c r="F77" s="4"/>
      <c r="G77" s="4"/>
    </row>
    <row r="79" spans="1:12" ht="12.75" customHeight="1" x14ac:dyDescent="0.2"/>
  </sheetData>
  <mergeCells count="3">
    <mergeCell ref="A1:L1"/>
    <mergeCell ref="A2:L2"/>
    <mergeCell ref="A10:C10"/>
  </mergeCells>
  <phoneticPr fontId="0" type="noConversion"/>
  <pageMargins left="0.5" right="0.5" top="1" bottom="0.5" header="0.5" footer="0.5"/>
  <pageSetup scale="9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107"/>
  <sheetViews>
    <sheetView zoomScaleNormal="100" workbookViewId="0">
      <pane xSplit="3" ySplit="6" topLeftCell="D7" activePane="bottomRight" state="frozen"/>
      <selection pane="topRight" activeCell="D1" sqref="D1"/>
      <selection pane="bottomLeft" activeCell="A3" sqref="A3"/>
      <selection pane="bottomRight" activeCell="N6" sqref="N6"/>
    </sheetView>
  </sheetViews>
  <sheetFormatPr defaultRowHeight="12.75" x14ac:dyDescent="0.2"/>
  <cols>
    <col min="1" max="1" width="7.140625" style="161" customWidth="1"/>
    <col min="2" max="2" width="9.42578125" style="145" customWidth="1"/>
    <col min="3" max="3" width="36.42578125" style="20" customWidth="1"/>
    <col min="4" max="6" width="13.5703125" style="20" customWidth="1"/>
    <col min="7" max="7" width="13.5703125" style="10" customWidth="1"/>
    <col min="8" max="9" width="13.5703125" style="20" customWidth="1"/>
    <col min="10" max="19" width="13.5703125" style="10" customWidth="1"/>
    <col min="20" max="53" width="9.140625" style="10"/>
    <col min="54" max="56" width="9.140625" style="38"/>
    <col min="57" max="16384" width="9.140625" style="20"/>
  </cols>
  <sheetData>
    <row r="1" spans="1:56" x14ac:dyDescent="0.2">
      <c r="A1" s="160" t="s">
        <v>57</v>
      </c>
      <c r="C1" s="189" t="s">
        <v>817</v>
      </c>
      <c r="D1" s="21"/>
    </row>
    <row r="2" spans="1:56" x14ac:dyDescent="0.2">
      <c r="A2" s="160" t="s">
        <v>56</v>
      </c>
      <c r="C2" s="189" t="s">
        <v>782</v>
      </c>
      <c r="D2" s="21"/>
    </row>
    <row r="3" spans="1:56" x14ac:dyDescent="0.2">
      <c r="A3" s="160" t="s">
        <v>18</v>
      </c>
      <c r="C3" s="190">
        <v>880</v>
      </c>
      <c r="D3" s="21"/>
    </row>
    <row r="4" spans="1:56" x14ac:dyDescent="0.2">
      <c r="A4" s="161" t="s">
        <v>50</v>
      </c>
    </row>
    <row r="5" spans="1:56" x14ac:dyDescent="0.2">
      <c r="A5" s="162"/>
      <c r="B5" s="146"/>
      <c r="C5" s="114"/>
      <c r="D5" s="234" t="s">
        <v>813</v>
      </c>
      <c r="E5" s="235"/>
      <c r="F5" s="235"/>
      <c r="G5" s="235"/>
      <c r="H5" s="236"/>
      <c r="I5" s="234" t="s">
        <v>814</v>
      </c>
      <c r="J5" s="235"/>
      <c r="K5" s="235"/>
      <c r="L5" s="235"/>
      <c r="M5" s="236"/>
      <c r="N5" s="234" t="s">
        <v>816</v>
      </c>
      <c r="O5" s="235"/>
      <c r="P5" s="235"/>
      <c r="Q5" s="235"/>
      <c r="R5" s="235"/>
      <c r="S5" s="236"/>
      <c r="T5" s="37"/>
    </row>
    <row r="6" spans="1:56" s="40" customFormat="1" ht="55.5" customHeight="1" x14ac:dyDescent="0.2">
      <c r="A6" s="163"/>
      <c r="B6" s="147"/>
      <c r="C6" s="115"/>
      <c r="D6" s="45" t="s">
        <v>299</v>
      </c>
      <c r="E6" s="45" t="s">
        <v>47</v>
      </c>
      <c r="F6" s="45" t="s">
        <v>779</v>
      </c>
      <c r="G6" s="39" t="s">
        <v>48</v>
      </c>
      <c r="H6" s="65" t="s">
        <v>60</v>
      </c>
      <c r="I6" s="39" t="s">
        <v>300</v>
      </c>
      <c r="J6" s="39" t="s">
        <v>61</v>
      </c>
      <c r="K6" s="39" t="s">
        <v>780</v>
      </c>
      <c r="L6" s="39" t="s">
        <v>54</v>
      </c>
      <c r="M6" s="65" t="s">
        <v>49</v>
      </c>
      <c r="N6" s="94" t="s">
        <v>52</v>
      </c>
      <c r="O6" s="39" t="s">
        <v>781</v>
      </c>
      <c r="P6" s="39" t="s">
        <v>68</v>
      </c>
      <c r="Q6" s="39" t="s">
        <v>53</v>
      </c>
      <c r="R6" s="39" t="s">
        <v>67</v>
      </c>
      <c r="S6" s="65" t="s">
        <v>69</v>
      </c>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row>
    <row r="7" spans="1:56" s="40" customFormat="1" ht="12.75" customHeight="1" x14ac:dyDescent="0.2">
      <c r="A7" s="164" t="s">
        <v>301</v>
      </c>
      <c r="B7" s="148"/>
      <c r="C7" s="116"/>
      <c r="D7" s="101"/>
      <c r="E7" s="102"/>
      <c r="F7" s="102"/>
      <c r="G7" s="103"/>
      <c r="H7" s="104"/>
      <c r="I7" s="103"/>
      <c r="J7" s="103"/>
      <c r="K7" s="103"/>
      <c r="L7" s="103"/>
      <c r="M7" s="104"/>
      <c r="N7" s="105"/>
      <c r="O7" s="103"/>
      <c r="P7" s="103"/>
      <c r="Q7" s="103"/>
      <c r="R7" s="103"/>
      <c r="S7" s="104" t="s">
        <v>50</v>
      </c>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row>
    <row r="8" spans="1:56" s="40" customFormat="1" ht="12.75" customHeight="1" x14ac:dyDescent="0.2">
      <c r="A8" s="165"/>
      <c r="B8" s="148"/>
      <c r="C8" s="117" t="s">
        <v>70</v>
      </c>
      <c r="D8" s="107">
        <v>38826731.920000002</v>
      </c>
      <c r="E8" s="102"/>
      <c r="F8" s="102"/>
      <c r="G8" s="103"/>
      <c r="H8" s="43"/>
      <c r="I8" s="107">
        <v>47891125.380000003</v>
      </c>
      <c r="J8" s="110"/>
      <c r="K8" s="103"/>
      <c r="L8" s="103"/>
      <c r="M8" s="104"/>
      <c r="N8" s="105"/>
      <c r="O8" s="103"/>
      <c r="P8" s="103"/>
      <c r="Q8" s="103"/>
      <c r="R8" s="103"/>
      <c r="S8" s="104"/>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row>
    <row r="9" spans="1:56" s="40" customFormat="1" ht="12.75" customHeight="1" x14ac:dyDescent="0.2">
      <c r="A9" s="165"/>
      <c r="B9" s="148"/>
      <c r="C9" s="117" t="s">
        <v>71</v>
      </c>
      <c r="D9" s="107">
        <v>0</v>
      </c>
      <c r="E9" s="102"/>
      <c r="F9" s="102"/>
      <c r="G9" s="103"/>
      <c r="H9" s="106"/>
      <c r="I9" s="110">
        <v>-223.32</v>
      </c>
      <c r="J9" s="110"/>
      <c r="K9" s="103"/>
      <c r="L9" s="103"/>
      <c r="M9" s="104"/>
      <c r="N9" s="105"/>
      <c r="O9" s="103"/>
      <c r="P9" s="103"/>
      <c r="Q9" s="103"/>
      <c r="R9" s="103"/>
      <c r="S9" s="104"/>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row>
    <row r="10" spans="1:56" s="40" customFormat="1" ht="12.75" customHeight="1" x14ac:dyDescent="0.2">
      <c r="A10" s="165"/>
      <c r="B10" s="148"/>
      <c r="C10" s="117" t="s">
        <v>73</v>
      </c>
      <c r="D10" s="107">
        <v>0</v>
      </c>
      <c r="E10" s="102"/>
      <c r="F10" s="102"/>
      <c r="G10" s="103"/>
      <c r="H10" s="106"/>
      <c r="I10" s="110">
        <v>0</v>
      </c>
      <c r="J10" s="110"/>
      <c r="K10" s="103"/>
      <c r="L10" s="103"/>
      <c r="M10" s="104"/>
      <c r="N10" s="105"/>
      <c r="O10" s="103"/>
      <c r="P10" s="103"/>
      <c r="Q10" s="103"/>
      <c r="R10" s="103"/>
      <c r="S10" s="104"/>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1:56" s="40" customFormat="1" ht="12.75" customHeight="1" x14ac:dyDescent="0.2">
      <c r="A11" s="165"/>
      <c r="B11" s="148"/>
      <c r="C11" s="117" t="s">
        <v>44</v>
      </c>
      <c r="D11" s="107">
        <v>0</v>
      </c>
      <c r="E11" s="102"/>
      <c r="F11" s="102"/>
      <c r="G11" s="103"/>
      <c r="H11" s="106"/>
      <c r="I11" s="110">
        <v>0</v>
      </c>
      <c r="J11" s="110"/>
      <c r="K11" s="103"/>
      <c r="L11" s="103"/>
      <c r="M11" s="104"/>
      <c r="N11" s="105"/>
      <c r="O11" s="103"/>
      <c r="P11" s="103"/>
      <c r="Q11" s="103"/>
      <c r="R11" s="103"/>
      <c r="S11" s="104"/>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1:56" s="40" customFormat="1" ht="12.75" customHeight="1" x14ac:dyDescent="0.2">
      <c r="A12" s="165"/>
      <c r="B12" s="148"/>
      <c r="C12" s="117" t="s">
        <v>44</v>
      </c>
      <c r="D12" s="108">
        <v>0</v>
      </c>
      <c r="E12" s="102"/>
      <c r="F12" s="102"/>
      <c r="G12" s="103"/>
      <c r="H12" s="106"/>
      <c r="I12" s="111">
        <v>0</v>
      </c>
      <c r="J12" s="110"/>
      <c r="K12" s="103"/>
      <c r="L12" s="103"/>
      <c r="M12" s="104"/>
      <c r="N12" s="105"/>
      <c r="O12" s="103"/>
      <c r="P12" s="103"/>
      <c r="Q12" s="103"/>
      <c r="R12" s="103"/>
      <c r="S12" s="104"/>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spans="1:56" s="40" customFormat="1" ht="12.75" customHeight="1" x14ac:dyDescent="0.2">
      <c r="A13" s="165"/>
      <c r="B13" s="148"/>
      <c r="C13" s="117" t="s">
        <v>320</v>
      </c>
      <c r="D13" s="107">
        <f>D8-D9-D10-D11-D12</f>
        <v>38826731.920000002</v>
      </c>
      <c r="E13" s="102"/>
      <c r="F13" s="102"/>
      <c r="G13" s="103"/>
      <c r="H13" s="106"/>
      <c r="I13" s="110">
        <f>I8-I9-I10-I11-I12</f>
        <v>47891348.700000003</v>
      </c>
      <c r="J13" s="110"/>
      <c r="K13" s="103"/>
      <c r="L13" s="103"/>
      <c r="M13" s="104"/>
      <c r="N13" s="105"/>
      <c r="O13" s="103"/>
      <c r="P13" s="103"/>
      <c r="Q13" s="103"/>
      <c r="R13" s="103"/>
      <c r="S13" s="104"/>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1:56" s="40" customFormat="1" ht="12.75" customHeight="1" x14ac:dyDescent="0.2">
      <c r="A14" s="165"/>
      <c r="B14" s="148"/>
      <c r="C14" s="117" t="s">
        <v>72</v>
      </c>
      <c r="D14" s="107">
        <f>D13-H19</f>
        <v>-7.9999998211860657E-2</v>
      </c>
      <c r="E14" s="102"/>
      <c r="F14" s="102"/>
      <c r="G14" s="103"/>
      <c r="H14" s="106"/>
      <c r="I14" s="110">
        <f>I13-J19</f>
        <v>223.70000000298023</v>
      </c>
      <c r="J14" s="110"/>
      <c r="K14" s="103"/>
      <c r="L14" s="103"/>
      <c r="M14" s="104"/>
      <c r="N14" s="105"/>
      <c r="O14" s="103"/>
      <c r="P14" s="103"/>
      <c r="Q14" s="103"/>
      <c r="R14" s="103"/>
      <c r="S14" s="104"/>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spans="1:56" x14ac:dyDescent="0.2">
      <c r="A15" s="166" t="s">
        <v>58</v>
      </c>
      <c r="B15" s="149"/>
      <c r="C15" s="118"/>
      <c r="D15" s="21"/>
      <c r="E15" s="21"/>
      <c r="F15" s="21"/>
      <c r="G15" s="41"/>
      <c r="H15" s="81"/>
      <c r="I15" s="60"/>
      <c r="J15" s="41"/>
      <c r="K15" s="41"/>
      <c r="L15" s="41"/>
      <c r="M15" s="86"/>
      <c r="N15" s="85"/>
      <c r="O15" s="41"/>
      <c r="P15" s="41"/>
      <c r="Q15" s="41"/>
      <c r="R15" s="41"/>
      <c r="S15" s="86"/>
    </row>
    <row r="16" spans="1:56" x14ac:dyDescent="0.2">
      <c r="A16" s="166"/>
      <c r="B16" s="149"/>
      <c r="C16" s="118" t="s">
        <v>324</v>
      </c>
      <c r="D16" s="21">
        <v>38826731.920000002</v>
      </c>
      <c r="E16" s="21"/>
      <c r="F16" s="21"/>
      <c r="G16" s="41"/>
      <c r="H16" s="81"/>
      <c r="I16" s="60"/>
      <c r="J16" s="41"/>
      <c r="K16" s="41"/>
      <c r="L16" s="41"/>
      <c r="M16" s="86"/>
      <c r="N16" s="85"/>
      <c r="O16" s="41"/>
      <c r="P16" s="41"/>
      <c r="Q16" s="41"/>
      <c r="R16" s="41"/>
      <c r="S16" s="86"/>
    </row>
    <row r="17" spans="1:56" x14ac:dyDescent="0.2">
      <c r="A17" s="166"/>
      <c r="B17" s="149"/>
      <c r="C17" s="118" t="s">
        <v>73</v>
      </c>
      <c r="D17" s="21">
        <v>0</v>
      </c>
      <c r="E17" s="21"/>
      <c r="F17" s="21"/>
      <c r="G17" s="41"/>
      <c r="H17" s="81"/>
      <c r="I17" s="60"/>
      <c r="J17" s="41"/>
      <c r="K17" s="41"/>
      <c r="L17" s="41"/>
      <c r="M17" s="86"/>
      <c r="N17" s="85"/>
      <c r="O17" s="41"/>
      <c r="P17" s="41"/>
      <c r="Q17" s="41"/>
      <c r="R17" s="41"/>
      <c r="S17" s="86"/>
    </row>
    <row r="18" spans="1:56" x14ac:dyDescent="0.2">
      <c r="A18" s="167"/>
      <c r="B18" s="149"/>
      <c r="C18" s="118" t="s">
        <v>44</v>
      </c>
      <c r="D18" s="134">
        <v>0</v>
      </c>
      <c r="E18" s="21"/>
      <c r="F18" s="21"/>
      <c r="G18" s="41"/>
      <c r="H18" s="81"/>
      <c r="I18" s="60"/>
      <c r="J18" s="41"/>
      <c r="K18" s="41"/>
      <c r="L18" s="41"/>
      <c r="M18" s="86"/>
      <c r="N18" s="85"/>
      <c r="O18" s="41"/>
      <c r="P18" s="41"/>
      <c r="Q18" s="41"/>
      <c r="R18" s="41"/>
      <c r="S18" s="86"/>
    </row>
    <row r="19" spans="1:56" s="42" customFormat="1" x14ac:dyDescent="0.2">
      <c r="A19" s="168"/>
      <c r="B19" s="133"/>
      <c r="C19" s="119" t="s">
        <v>320</v>
      </c>
      <c r="D19" s="50">
        <f>D16-D17-D18</f>
        <v>38826731.920000002</v>
      </c>
      <c r="E19" s="43"/>
      <c r="F19" s="50"/>
      <c r="G19" s="43"/>
      <c r="H19" s="72">
        <f>ROUND(D19,0)</f>
        <v>38826732</v>
      </c>
      <c r="I19" s="43"/>
      <c r="J19" s="43">
        <f>ROUND(G80,0)</f>
        <v>47891125</v>
      </c>
      <c r="K19" s="43"/>
      <c r="L19" s="43"/>
      <c r="M19" s="43">
        <f>ROUND(G80,0)</f>
        <v>47891125</v>
      </c>
      <c r="N19" s="80">
        <f>M80</f>
        <v>50329443.74000001</v>
      </c>
      <c r="O19" s="43"/>
      <c r="P19" s="43">
        <f>M80</f>
        <v>50329443.74000001</v>
      </c>
      <c r="Q19" s="43">
        <f>P19</f>
        <v>50329443.74000001</v>
      </c>
      <c r="R19" s="43"/>
      <c r="S19" s="202">
        <f t="shared" ref="S19" si="0">Q19+R19</f>
        <v>50329443.74000001</v>
      </c>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42" customFormat="1" x14ac:dyDescent="0.2">
      <c r="A20" s="168"/>
      <c r="B20" s="150" t="s">
        <v>29</v>
      </c>
      <c r="C20" s="119"/>
      <c r="D20" s="50"/>
      <c r="E20" s="50"/>
      <c r="F20" s="50"/>
      <c r="G20" s="43"/>
      <c r="H20" s="67"/>
      <c r="I20" s="50"/>
      <c r="J20" s="43"/>
      <c r="K20" s="43"/>
      <c r="L20" s="43"/>
      <c r="M20" s="72"/>
      <c r="N20" s="80"/>
      <c r="O20" s="43"/>
      <c r="P20" s="43"/>
      <c r="Q20" s="43"/>
      <c r="R20" s="43"/>
      <c r="S20" s="202"/>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44" customFormat="1" ht="37.5" customHeight="1" x14ac:dyDescent="0.2">
      <c r="A21" s="169"/>
      <c r="B21" s="151" t="s">
        <v>27</v>
      </c>
      <c r="C21" s="120" t="s">
        <v>28</v>
      </c>
      <c r="D21" s="46"/>
      <c r="E21" s="46"/>
      <c r="F21" s="46"/>
      <c r="G21" s="47"/>
      <c r="H21" s="68"/>
      <c r="I21" s="46"/>
      <c r="J21" s="47"/>
      <c r="K21" s="47"/>
      <c r="L21" s="47"/>
      <c r="M21" s="88"/>
      <c r="N21" s="87"/>
      <c r="O21" s="47"/>
      <c r="P21" s="47"/>
      <c r="Q21" s="47"/>
      <c r="R21" s="47"/>
      <c r="S21" s="202"/>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row>
    <row r="22" spans="1:56" s="42" customFormat="1" ht="13.5" customHeight="1" x14ac:dyDescent="0.2">
      <c r="A22" s="168"/>
      <c r="B22" s="177" t="s">
        <v>539</v>
      </c>
      <c r="C22" s="121" t="str">
        <f>INDEX('revenue source code'!$1:$1048576,MATCH(Data!B22,'revenue source code'!A:A,0),2)</f>
        <v>US DEPARTMENT OF EDUCATION</v>
      </c>
      <c r="D22" s="69"/>
      <c r="E22" s="43"/>
      <c r="F22" s="69"/>
      <c r="G22" s="43"/>
      <c r="H22" s="73">
        <v>4125940.6</v>
      </c>
      <c r="I22" s="56"/>
      <c r="J22" s="43">
        <v>4164239.74</v>
      </c>
      <c r="K22" s="43"/>
      <c r="L22" s="43"/>
      <c r="M22" s="72">
        <f t="shared" ref="M22:M27" si="1">J22+K22+L22</f>
        <v>4164239.74</v>
      </c>
      <c r="N22" s="80">
        <v>4055358.4</v>
      </c>
      <c r="O22" s="43"/>
      <c r="P22" s="43">
        <f t="shared" ref="P22:P27" si="2">N22+O22</f>
        <v>4055358.4</v>
      </c>
      <c r="Q22" s="43">
        <f>P22</f>
        <v>4055358.4</v>
      </c>
      <c r="R22" s="43"/>
      <c r="S22" s="72">
        <f t="shared" ref="S22:S27" si="3">Q22+R22</f>
        <v>4055358.4</v>
      </c>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42" customFormat="1" x14ac:dyDescent="0.2">
      <c r="A23" s="168"/>
      <c r="B23" s="226" t="s">
        <v>558</v>
      </c>
      <c r="C23" s="225" t="str">
        <f>INDEX('revenue source code'!$1:$1048576,MATCH(Data!B23,'revenue source code'!A:A,0),2)</f>
        <v>TIME DEPOSITS INTEREST</v>
      </c>
      <c r="D23" s="227"/>
      <c r="E23" s="199"/>
      <c r="F23" s="227"/>
      <c r="G23" s="199"/>
      <c r="H23" s="98">
        <v>27826.75</v>
      </c>
      <c r="I23" s="112"/>
      <c r="J23" s="199">
        <v>41533</v>
      </c>
      <c r="K23" s="43"/>
      <c r="L23" s="43"/>
      <c r="M23" s="72">
        <f t="shared" si="1"/>
        <v>41533</v>
      </c>
      <c r="N23" s="80">
        <v>74885.440000000002</v>
      </c>
      <c r="O23" s="43"/>
      <c r="P23" s="43">
        <f t="shared" si="2"/>
        <v>74885.440000000002</v>
      </c>
      <c r="Q23" s="199">
        <f t="shared" ref="Q23:Q29" si="4">P23</f>
        <v>74885.440000000002</v>
      </c>
      <c r="R23" s="43"/>
      <c r="S23" s="72">
        <f t="shared" si="3"/>
        <v>74885.440000000002</v>
      </c>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42" customFormat="1" x14ac:dyDescent="0.2">
      <c r="A24" s="168"/>
      <c r="B24" s="226" t="s">
        <v>559</v>
      </c>
      <c r="C24" s="225" t="str">
        <f>INDEX('revenue source code'!$1:$1048576,MATCH(Data!B24,'revenue source code'!A:A,0),2)</f>
        <v>US/AGENCY SECURITIES INTEREST</v>
      </c>
      <c r="D24" s="227"/>
      <c r="E24" s="199"/>
      <c r="F24" s="227"/>
      <c r="G24" s="199"/>
      <c r="H24" s="98">
        <v>187577.32</v>
      </c>
      <c r="I24" s="112"/>
      <c r="J24" s="199">
        <v>301115</v>
      </c>
      <c r="K24" s="43"/>
      <c r="L24" s="43"/>
      <c r="M24" s="72">
        <f t="shared" si="1"/>
        <v>301115</v>
      </c>
      <c r="N24" s="80">
        <v>542919.41</v>
      </c>
      <c r="O24" s="43"/>
      <c r="P24" s="43">
        <f t="shared" si="2"/>
        <v>542919.41</v>
      </c>
      <c r="Q24" s="199">
        <f t="shared" si="4"/>
        <v>542919.41</v>
      </c>
      <c r="R24" s="43"/>
      <c r="S24" s="72">
        <f t="shared" si="3"/>
        <v>542919.41</v>
      </c>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42" customFormat="1" x14ac:dyDescent="0.2">
      <c r="A25" s="168"/>
      <c r="B25" s="177" t="s">
        <v>572</v>
      </c>
      <c r="C25" s="121" t="str">
        <f>INDEX('revenue source code'!$1:$1048576,MATCH(Data!B25,'revenue source code'!A:A,0),2)</f>
        <v>SETTLEMENTS</v>
      </c>
      <c r="D25" s="69"/>
      <c r="E25" s="43"/>
      <c r="F25" s="69"/>
      <c r="G25" s="43"/>
      <c r="H25" s="73">
        <v>582.01</v>
      </c>
      <c r="I25" s="56"/>
      <c r="J25" s="43">
        <v>0</v>
      </c>
      <c r="K25" s="43"/>
      <c r="L25" s="43"/>
      <c r="M25" s="72">
        <f t="shared" si="1"/>
        <v>0</v>
      </c>
      <c r="N25" s="80">
        <v>0</v>
      </c>
      <c r="O25" s="43"/>
      <c r="P25" s="43">
        <f t="shared" si="2"/>
        <v>0</v>
      </c>
      <c r="Q25" s="199">
        <f t="shared" si="4"/>
        <v>0</v>
      </c>
      <c r="R25" s="43"/>
      <c r="S25" s="72">
        <f t="shared" si="3"/>
        <v>0</v>
      </c>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42" customFormat="1" x14ac:dyDescent="0.2">
      <c r="A26" s="168"/>
      <c r="B26" s="177" t="s">
        <v>589</v>
      </c>
      <c r="C26" s="121" t="str">
        <f>INDEX('revenue source code'!$1:$1048576,MATCH(Data!B26,'revenue source code'!A:A,0),2)</f>
        <v>VENDOR REFUNDS - LOCAL/OTHER</v>
      </c>
      <c r="D26" s="69"/>
      <c r="E26" s="43"/>
      <c r="F26" s="69"/>
      <c r="G26" s="43"/>
      <c r="H26" s="73">
        <v>339</v>
      </c>
      <c r="I26" s="56"/>
      <c r="J26" s="43">
        <v>0</v>
      </c>
      <c r="K26" s="43"/>
      <c r="L26" s="43"/>
      <c r="M26" s="72">
        <f t="shared" si="1"/>
        <v>0</v>
      </c>
      <c r="N26" s="80">
        <v>0</v>
      </c>
      <c r="O26" s="43"/>
      <c r="P26" s="43">
        <f t="shared" si="2"/>
        <v>0</v>
      </c>
      <c r="Q26" s="199">
        <f t="shared" si="4"/>
        <v>0</v>
      </c>
      <c r="R26" s="43"/>
      <c r="S26" s="72">
        <f t="shared" si="3"/>
        <v>0</v>
      </c>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s="42" customFormat="1" x14ac:dyDescent="0.2">
      <c r="A27" s="168"/>
      <c r="B27" s="177" t="s">
        <v>606</v>
      </c>
      <c r="C27" s="121" t="str">
        <f>INDEX('revenue source code'!$1:$1048576,MATCH(Data!B27,'revenue source code'!A:A,0),2)</f>
        <v>COST REIMBURSE - LOCAL/OTHER</v>
      </c>
      <c r="D27" s="69"/>
      <c r="E27" s="43"/>
      <c r="F27" s="69"/>
      <c r="G27" s="43"/>
      <c r="H27" s="73">
        <v>4461.1499999999996</v>
      </c>
      <c r="I27" s="56"/>
      <c r="J27" s="43">
        <v>0</v>
      </c>
      <c r="K27" s="43"/>
      <c r="L27" s="43"/>
      <c r="M27" s="72">
        <f t="shared" si="1"/>
        <v>0</v>
      </c>
      <c r="N27" s="80">
        <v>0</v>
      </c>
      <c r="O27" s="43"/>
      <c r="P27" s="43">
        <f t="shared" si="2"/>
        <v>0</v>
      </c>
      <c r="Q27" s="199">
        <f t="shared" si="4"/>
        <v>0</v>
      </c>
      <c r="R27" s="43"/>
      <c r="S27" s="72">
        <f t="shared" si="3"/>
        <v>0</v>
      </c>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42" customFormat="1" x14ac:dyDescent="0.2">
      <c r="A28" s="168"/>
      <c r="B28" s="177" t="s">
        <v>618</v>
      </c>
      <c r="C28" s="121" t="str">
        <f>INDEX('revenue source code'!$1:$1048576,MATCH(Data!B28,'revenue source code'!A:A,0),2)</f>
        <v>REBATES</v>
      </c>
      <c r="D28" s="69"/>
      <c r="E28" s="43"/>
      <c r="F28" s="69"/>
      <c r="G28" s="43"/>
      <c r="H28" s="73">
        <v>383.13</v>
      </c>
      <c r="I28" s="56"/>
      <c r="J28" s="43">
        <v>0</v>
      </c>
      <c r="K28" s="43"/>
      <c r="L28" s="43"/>
      <c r="M28" s="72">
        <f>J28+K28+L28</f>
        <v>0</v>
      </c>
      <c r="N28" s="80">
        <v>0</v>
      </c>
      <c r="O28" s="43"/>
      <c r="P28" s="43">
        <f>N28+O28</f>
        <v>0</v>
      </c>
      <c r="Q28" s="199">
        <f t="shared" si="4"/>
        <v>0</v>
      </c>
      <c r="R28" s="43"/>
      <c r="S28" s="72">
        <f>Q28+R28</f>
        <v>0</v>
      </c>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s="42" customFormat="1" x14ac:dyDescent="0.2">
      <c r="A29" s="168"/>
      <c r="B29" s="177"/>
      <c r="C29" s="121" t="e">
        <f>INDEX('revenue source code'!$1:$1048576,MATCH(Data!B29,'revenue source code'!A:A,0),2)</f>
        <v>#N/A</v>
      </c>
      <c r="D29" s="69"/>
      <c r="E29" s="48"/>
      <c r="F29" s="49"/>
      <c r="G29" s="48"/>
      <c r="H29" s="77">
        <v>0</v>
      </c>
      <c r="I29" s="58"/>
      <c r="J29" s="48">
        <v>0</v>
      </c>
      <c r="K29" s="48"/>
      <c r="L29" s="48"/>
      <c r="M29" s="48">
        <f>J29+K29+L29</f>
        <v>0</v>
      </c>
      <c r="N29" s="89">
        <v>0</v>
      </c>
      <c r="O29" s="48"/>
      <c r="P29" s="48">
        <f>N29+O29</f>
        <v>0</v>
      </c>
      <c r="Q29" s="200">
        <f t="shared" si="4"/>
        <v>0</v>
      </c>
      <c r="R29" s="48"/>
      <c r="S29" s="79">
        <f>Q29+R29</f>
        <v>0</v>
      </c>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42" customFormat="1" x14ac:dyDescent="0.2">
      <c r="A30" s="168"/>
      <c r="B30" s="133"/>
      <c r="C30" s="122" t="s">
        <v>30</v>
      </c>
      <c r="D30" s="56"/>
      <c r="E30" s="43"/>
      <c r="F30" s="56"/>
      <c r="G30" s="43"/>
      <c r="H30" s="98">
        <f>SUM(H22:H29)</f>
        <v>4347109.96</v>
      </c>
      <c r="I30" s="112"/>
      <c r="J30" s="43">
        <f>SUM(J22:J29)</f>
        <v>4506887.74</v>
      </c>
      <c r="K30" s="43" t="s">
        <v>50</v>
      </c>
      <c r="L30" s="43" t="s">
        <v>50</v>
      </c>
      <c r="M30" s="43">
        <f t="shared" ref="M30:S30" si="5">SUM(M22:M29)</f>
        <v>4506887.74</v>
      </c>
      <c r="N30" s="175">
        <f t="shared" si="5"/>
        <v>4673163.25</v>
      </c>
      <c r="O30" s="43">
        <f t="shared" si="5"/>
        <v>0</v>
      </c>
      <c r="P30" s="43">
        <f t="shared" si="5"/>
        <v>4673163.25</v>
      </c>
      <c r="Q30" s="43">
        <f t="shared" si="5"/>
        <v>4673163.25</v>
      </c>
      <c r="R30" s="43">
        <f t="shared" si="5"/>
        <v>0</v>
      </c>
      <c r="S30" s="72">
        <f t="shared" si="5"/>
        <v>4673163.25</v>
      </c>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row>
    <row r="31" spans="1:56" s="42" customFormat="1" x14ac:dyDescent="0.2">
      <c r="A31" s="169"/>
      <c r="B31" s="152" t="s">
        <v>74</v>
      </c>
      <c r="C31" s="123" t="s">
        <v>62</v>
      </c>
      <c r="D31" s="59"/>
      <c r="E31" s="50"/>
      <c r="F31" s="50"/>
      <c r="G31" s="43"/>
      <c r="H31" s="67"/>
      <c r="I31" s="50"/>
      <c r="J31" s="43"/>
      <c r="K31" s="43"/>
      <c r="L31" s="43"/>
      <c r="M31" s="72"/>
      <c r="N31" s="80"/>
      <c r="O31" s="43"/>
      <c r="P31" s="43"/>
      <c r="Q31" s="43"/>
      <c r="R31" s="43"/>
      <c r="S31" s="72"/>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s="42" customFormat="1" x14ac:dyDescent="0.2">
      <c r="A32" s="168"/>
      <c r="B32" s="224" t="s">
        <v>811</v>
      </c>
      <c r="C32" s="225" t="s">
        <v>812</v>
      </c>
      <c r="D32" s="69"/>
      <c r="E32" s="56"/>
      <c r="F32" s="69"/>
      <c r="G32" s="43"/>
      <c r="H32" s="73">
        <v>18136205.609999999</v>
      </c>
      <c r="I32" s="56"/>
      <c r="J32" s="43">
        <v>15000000</v>
      </c>
      <c r="K32" s="43"/>
      <c r="L32" s="43"/>
      <c r="M32" s="72">
        <f>J32+K32+L32</f>
        <v>15000000</v>
      </c>
      <c r="N32" s="80">
        <v>15000000</v>
      </c>
      <c r="O32" s="43"/>
      <c r="P32" s="43">
        <f>N32+O32</f>
        <v>15000000</v>
      </c>
      <c r="Q32" s="43">
        <v>15000000</v>
      </c>
      <c r="R32" s="43"/>
      <c r="S32" s="72">
        <f>Q32+R32</f>
        <v>15000000</v>
      </c>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s="42" customFormat="1" x14ac:dyDescent="0.2">
      <c r="A33" s="168"/>
      <c r="B33" s="133" t="s">
        <v>19</v>
      </c>
      <c r="C33" s="121"/>
      <c r="D33" s="69"/>
      <c r="E33" s="58"/>
      <c r="F33" s="49"/>
      <c r="G33" s="48"/>
      <c r="H33" s="77">
        <v>0</v>
      </c>
      <c r="I33" s="58"/>
      <c r="J33" s="48">
        <v>0</v>
      </c>
      <c r="K33" s="48"/>
      <c r="L33" s="48"/>
      <c r="M33" s="48">
        <f>J33+K33+L33</f>
        <v>0</v>
      </c>
      <c r="N33" s="89">
        <v>0</v>
      </c>
      <c r="O33" s="48"/>
      <c r="P33" s="48">
        <f>N33+O33</f>
        <v>0</v>
      </c>
      <c r="Q33" s="48">
        <f>P33</f>
        <v>0</v>
      </c>
      <c r="R33" s="48"/>
      <c r="S33" s="79">
        <f>Q33+R33</f>
        <v>0</v>
      </c>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42" customFormat="1" x14ac:dyDescent="0.2">
      <c r="A34" s="168"/>
      <c r="B34" s="133"/>
      <c r="C34" s="122" t="s">
        <v>31</v>
      </c>
      <c r="D34" s="56"/>
      <c r="E34" s="97"/>
      <c r="F34" s="56"/>
      <c r="G34" s="43"/>
      <c r="H34" s="73">
        <f>SUM(H32:H33)</f>
        <v>18136205.609999999</v>
      </c>
      <c r="I34" s="56"/>
      <c r="J34" s="43">
        <f>SUM(J32:J33)</f>
        <v>15000000</v>
      </c>
      <c r="K34" s="43"/>
      <c r="L34" s="43"/>
      <c r="M34" s="43">
        <f t="shared" ref="M34:S34" si="6">SUM(M32:M33)</f>
        <v>15000000</v>
      </c>
      <c r="N34" s="80">
        <f t="shared" si="6"/>
        <v>15000000</v>
      </c>
      <c r="O34" s="43">
        <f t="shared" si="6"/>
        <v>0</v>
      </c>
      <c r="P34" s="43">
        <f t="shared" si="6"/>
        <v>15000000</v>
      </c>
      <c r="Q34" s="43">
        <f t="shared" si="6"/>
        <v>15000000</v>
      </c>
      <c r="R34" s="43">
        <f t="shared" si="6"/>
        <v>0</v>
      </c>
      <c r="S34" s="72">
        <f t="shared" si="6"/>
        <v>15000000</v>
      </c>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42" customFormat="1" x14ac:dyDescent="0.2">
      <c r="A35" s="168"/>
      <c r="B35" s="153"/>
      <c r="C35" s="124"/>
      <c r="D35" s="54"/>
      <c r="E35" s="95"/>
      <c r="F35" s="95"/>
      <c r="G35" s="48"/>
      <c r="H35" s="96"/>
      <c r="I35" s="95"/>
      <c r="J35" s="48"/>
      <c r="K35" s="48"/>
      <c r="L35" s="48"/>
      <c r="M35" s="79"/>
      <c r="N35" s="89"/>
      <c r="O35" s="48"/>
      <c r="P35" s="48"/>
      <c r="Q35" s="48"/>
      <c r="R35" s="48"/>
      <c r="S35" s="7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s="42" customFormat="1" x14ac:dyDescent="0.2">
      <c r="A36" s="168"/>
      <c r="B36" s="133"/>
      <c r="C36" s="122" t="s">
        <v>32</v>
      </c>
      <c r="D36" s="56"/>
      <c r="E36" s="56"/>
      <c r="F36" s="97"/>
      <c r="G36" s="43"/>
      <c r="H36" s="73">
        <f>H34+H30</f>
        <v>22483315.57</v>
      </c>
      <c r="I36" s="56"/>
      <c r="J36" s="43">
        <f>J30+J34</f>
        <v>19506887.740000002</v>
      </c>
      <c r="K36" s="43"/>
      <c r="L36" s="43"/>
      <c r="M36" s="72">
        <f t="shared" ref="M36:S36" si="7">M30+M34</f>
        <v>19506887.740000002</v>
      </c>
      <c r="N36" s="80">
        <f t="shared" si="7"/>
        <v>19673163.25</v>
      </c>
      <c r="O36" s="43">
        <f t="shared" si="7"/>
        <v>0</v>
      </c>
      <c r="P36" s="100">
        <f t="shared" si="7"/>
        <v>19673163.25</v>
      </c>
      <c r="Q36" s="43">
        <f t="shared" si="7"/>
        <v>19673163.25</v>
      </c>
      <c r="R36" s="43">
        <f t="shared" si="7"/>
        <v>0</v>
      </c>
      <c r="S36" s="72">
        <f t="shared" si="7"/>
        <v>19673163.25</v>
      </c>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s="42" customFormat="1" x14ac:dyDescent="0.2">
      <c r="A37" s="168"/>
      <c r="B37" s="133"/>
      <c r="C37" s="121"/>
      <c r="D37" s="69"/>
      <c r="E37" s="49"/>
      <c r="F37" s="49"/>
      <c r="G37" s="48"/>
      <c r="H37" s="70"/>
      <c r="I37" s="49"/>
      <c r="J37" s="48"/>
      <c r="K37" s="48"/>
      <c r="L37" s="48"/>
      <c r="M37" s="79"/>
      <c r="N37" s="89"/>
      <c r="O37" s="48"/>
      <c r="P37" s="48"/>
      <c r="Q37" s="48"/>
      <c r="R37" s="48"/>
      <c r="S37" s="7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s="42" customFormat="1" x14ac:dyDescent="0.2">
      <c r="A38" s="168"/>
      <c r="B38" s="133"/>
      <c r="C38" s="122" t="s">
        <v>33</v>
      </c>
      <c r="D38" s="56"/>
      <c r="E38" s="56">
        <f>H38</f>
        <v>61310047.57</v>
      </c>
      <c r="F38" s="56"/>
      <c r="G38" s="43">
        <f>H38</f>
        <v>61310047.57</v>
      </c>
      <c r="H38" s="73">
        <f>H36+H19</f>
        <v>61310047.57</v>
      </c>
      <c r="I38" s="56"/>
      <c r="J38" s="43">
        <f>J36+J19</f>
        <v>67398012.74000001</v>
      </c>
      <c r="K38" s="43"/>
      <c r="L38" s="43"/>
      <c r="M38" s="72">
        <f>M19+M36</f>
        <v>67398012.74000001</v>
      </c>
      <c r="N38" s="80">
        <f>N19+N36</f>
        <v>70002606.99000001</v>
      </c>
      <c r="O38" s="43">
        <f>O19+O36</f>
        <v>0</v>
      </c>
      <c r="P38" s="43">
        <f>P19+P36</f>
        <v>70002606.99000001</v>
      </c>
      <c r="Q38" s="43">
        <f>Q36+Q19</f>
        <v>70002606.99000001</v>
      </c>
      <c r="R38" s="43">
        <f>R36+R19</f>
        <v>0</v>
      </c>
      <c r="S38" s="72">
        <f>S19+S36</f>
        <v>70002606.99000001</v>
      </c>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42" customFormat="1" x14ac:dyDescent="0.2">
      <c r="A39" s="168"/>
      <c r="B39" s="133"/>
      <c r="C39" s="119"/>
      <c r="D39" s="50"/>
      <c r="E39" s="50"/>
      <c r="F39" s="50"/>
      <c r="G39" s="43"/>
      <c r="H39" s="67"/>
      <c r="I39" s="50"/>
      <c r="J39" s="43"/>
      <c r="K39" s="43"/>
      <c r="L39" s="43"/>
      <c r="M39" s="72"/>
      <c r="N39" s="80"/>
      <c r="O39" s="43"/>
      <c r="P39" s="43"/>
      <c r="Q39" s="43"/>
      <c r="R39" s="43"/>
      <c r="S39" s="72"/>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42" customFormat="1" x14ac:dyDescent="0.2">
      <c r="A40" s="168"/>
      <c r="B40" s="154" t="s">
        <v>34</v>
      </c>
      <c r="C40" s="119"/>
      <c r="D40" s="50"/>
      <c r="E40" s="50"/>
      <c r="F40" s="50"/>
      <c r="G40" s="43"/>
      <c r="H40" s="67"/>
      <c r="I40" s="50"/>
      <c r="J40" s="43"/>
      <c r="K40" s="43"/>
      <c r="L40" s="43"/>
      <c r="M40" s="72"/>
      <c r="N40" s="80"/>
      <c r="O40" s="43"/>
      <c r="P40" s="43"/>
      <c r="Q40" s="43"/>
      <c r="R40" s="43"/>
      <c r="S40" s="72"/>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s="53" customFormat="1" ht="25.5" x14ac:dyDescent="0.2">
      <c r="A41" s="170" t="s">
        <v>46</v>
      </c>
      <c r="B41" s="151" t="s">
        <v>20</v>
      </c>
      <c r="C41" s="125" t="s">
        <v>314</v>
      </c>
      <c r="D41" s="51"/>
      <c r="E41" s="51"/>
      <c r="F41" s="51"/>
      <c r="G41" s="52"/>
      <c r="H41" s="74"/>
      <c r="I41" s="51"/>
      <c r="J41" s="52"/>
      <c r="K41" s="52"/>
      <c r="L41" s="52"/>
      <c r="M41" s="91"/>
      <c r="N41" s="90"/>
      <c r="O41" s="52"/>
      <c r="P41" s="52"/>
      <c r="Q41" s="52"/>
      <c r="R41" s="52"/>
      <c r="S41" s="91"/>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s="42" customFormat="1" x14ac:dyDescent="0.2">
      <c r="A42" s="168" t="s">
        <v>325</v>
      </c>
      <c r="B42" s="209" t="s">
        <v>786</v>
      </c>
      <c r="C42" s="210" t="s">
        <v>787</v>
      </c>
      <c r="D42" s="50"/>
      <c r="E42" s="50">
        <v>237920</v>
      </c>
      <c r="F42" s="50"/>
      <c r="G42" s="43">
        <f>E42+F42</f>
        <v>237920</v>
      </c>
      <c r="H42" s="67">
        <v>237920</v>
      </c>
      <c r="I42" s="50"/>
      <c r="J42" s="43">
        <v>239204</v>
      </c>
      <c r="K42" s="43">
        <v>0</v>
      </c>
      <c r="L42" s="43">
        <v>0</v>
      </c>
      <c r="M42" s="72">
        <f>J42+K42+L42</f>
        <v>239204</v>
      </c>
      <c r="N42" s="80">
        <v>239204</v>
      </c>
      <c r="O42" s="43"/>
      <c r="P42" s="43">
        <f>N42+O42</f>
        <v>239204</v>
      </c>
      <c r="Q42" s="43">
        <v>243988</v>
      </c>
      <c r="R42" s="43"/>
      <c r="S42" s="72">
        <f>Q42+R42</f>
        <v>243988</v>
      </c>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42" customFormat="1" x14ac:dyDescent="0.2">
      <c r="A43" s="168"/>
      <c r="B43" s="211" t="s">
        <v>788</v>
      </c>
      <c r="C43" s="210" t="s">
        <v>789</v>
      </c>
      <c r="D43" s="50"/>
      <c r="E43" s="50">
        <v>45354</v>
      </c>
      <c r="F43" s="50"/>
      <c r="G43" s="199">
        <f t="shared" ref="G43:G51" si="8">E43+F43</f>
        <v>45354</v>
      </c>
      <c r="H43" s="67">
        <v>30375.11</v>
      </c>
      <c r="I43" s="50"/>
      <c r="J43" s="43">
        <v>45354</v>
      </c>
      <c r="K43" s="43"/>
      <c r="L43" s="43"/>
      <c r="M43" s="202">
        <f t="shared" ref="M43:M49" si="9">J43+K43+L43</f>
        <v>45354</v>
      </c>
      <c r="N43" s="80">
        <v>45354</v>
      </c>
      <c r="O43" s="43"/>
      <c r="P43" s="199">
        <f t="shared" ref="P43:P49" si="10">N43+O43</f>
        <v>45354</v>
      </c>
      <c r="Q43" s="43">
        <v>45354</v>
      </c>
      <c r="R43" s="43"/>
      <c r="S43" s="202">
        <f t="shared" ref="S43:S49" si="11">Q43+R43</f>
        <v>45354</v>
      </c>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s="42" customFormat="1" x14ac:dyDescent="0.2">
      <c r="A44" s="168"/>
      <c r="B44" s="208" t="s">
        <v>790</v>
      </c>
      <c r="C44" s="206" t="s">
        <v>791</v>
      </c>
      <c r="D44" s="50"/>
      <c r="E44" s="50">
        <v>2260118</v>
      </c>
      <c r="F44" s="50"/>
      <c r="G44" s="199">
        <f t="shared" si="8"/>
        <v>2260118</v>
      </c>
      <c r="H44" s="67">
        <f>1618085.36+224</f>
        <v>1618309.36</v>
      </c>
      <c r="I44" s="50"/>
      <c r="J44" s="43">
        <v>2272307</v>
      </c>
      <c r="K44" s="43"/>
      <c r="L44" s="43"/>
      <c r="M44" s="202">
        <f t="shared" si="9"/>
        <v>2272307</v>
      </c>
      <c r="N44" s="80">
        <v>2272307</v>
      </c>
      <c r="O44" s="43"/>
      <c r="P44" s="199">
        <f t="shared" si="10"/>
        <v>2272307</v>
      </c>
      <c r="Q44" s="43">
        <v>2317753</v>
      </c>
      <c r="R44" s="43"/>
      <c r="S44" s="202">
        <f t="shared" si="11"/>
        <v>2317753</v>
      </c>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s="42" customFormat="1" x14ac:dyDescent="0.2">
      <c r="A45" s="168"/>
      <c r="B45" s="204">
        <v>2169</v>
      </c>
      <c r="C45" s="207" t="s">
        <v>792</v>
      </c>
      <c r="D45" s="50"/>
      <c r="E45" s="50">
        <v>8325693</v>
      </c>
      <c r="F45" s="50"/>
      <c r="G45" s="199">
        <f t="shared" si="8"/>
        <v>8325693</v>
      </c>
      <c r="H45" s="67">
        <v>2626303.16</v>
      </c>
      <c r="I45" s="50"/>
      <c r="J45" s="43">
        <v>7325693</v>
      </c>
      <c r="K45" s="43"/>
      <c r="L45" s="43"/>
      <c r="M45" s="202">
        <f t="shared" si="9"/>
        <v>7325693</v>
      </c>
      <c r="N45" s="80">
        <v>7325693</v>
      </c>
      <c r="O45" s="43"/>
      <c r="P45" s="199">
        <f t="shared" si="10"/>
        <v>7325693</v>
      </c>
      <c r="Q45" s="43">
        <v>7325693</v>
      </c>
      <c r="R45" s="43"/>
      <c r="S45" s="202">
        <f t="shared" si="11"/>
        <v>7325693</v>
      </c>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42" customFormat="1" x14ac:dyDescent="0.2">
      <c r="A46" s="168"/>
      <c r="B46" s="204">
        <v>3134</v>
      </c>
      <c r="C46" s="207" t="s">
        <v>793</v>
      </c>
      <c r="D46" s="50"/>
      <c r="E46" s="50">
        <v>500000</v>
      </c>
      <c r="F46" s="50"/>
      <c r="G46" s="199">
        <f t="shared" si="8"/>
        <v>500000</v>
      </c>
      <c r="H46" s="67">
        <v>2279.96</v>
      </c>
      <c r="I46" s="50"/>
      <c r="J46" s="43">
        <v>500000</v>
      </c>
      <c r="K46" s="43"/>
      <c r="L46" s="43"/>
      <c r="M46" s="202">
        <f t="shared" si="9"/>
        <v>500000</v>
      </c>
      <c r="N46" s="80">
        <v>500000</v>
      </c>
      <c r="O46" s="43"/>
      <c r="P46" s="199">
        <f t="shared" si="10"/>
        <v>500000</v>
      </c>
      <c r="Q46" s="43">
        <v>500000</v>
      </c>
      <c r="R46" s="43"/>
      <c r="S46" s="202">
        <f t="shared" si="11"/>
        <v>500000</v>
      </c>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s="42" customFormat="1" x14ac:dyDescent="0.2">
      <c r="A47" s="168"/>
      <c r="B47" s="204">
        <v>5075</v>
      </c>
      <c r="C47" s="207" t="s">
        <v>794</v>
      </c>
      <c r="D47" s="50"/>
      <c r="E47" s="50">
        <v>8000000</v>
      </c>
      <c r="F47" s="50"/>
      <c r="G47" s="199">
        <f t="shared" si="8"/>
        <v>8000000</v>
      </c>
      <c r="H47" s="67">
        <v>6579677.6699999999</v>
      </c>
      <c r="I47" s="50"/>
      <c r="J47" s="43">
        <v>8000000</v>
      </c>
      <c r="K47" s="43"/>
      <c r="L47" s="43"/>
      <c r="M47" s="202">
        <f t="shared" si="9"/>
        <v>8000000</v>
      </c>
      <c r="N47" s="80">
        <v>8000000</v>
      </c>
      <c r="O47" s="43"/>
      <c r="P47" s="199">
        <f t="shared" si="10"/>
        <v>8000000</v>
      </c>
      <c r="Q47" s="43">
        <v>8000000</v>
      </c>
      <c r="R47" s="43"/>
      <c r="S47" s="202">
        <f t="shared" si="11"/>
        <v>8000000</v>
      </c>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s="42" customFormat="1" x14ac:dyDescent="0.2">
      <c r="A48" s="168"/>
      <c r="B48" s="204">
        <v>7256</v>
      </c>
      <c r="C48" s="207" t="s">
        <v>795</v>
      </c>
      <c r="D48" s="50"/>
      <c r="E48" s="50">
        <v>890000</v>
      </c>
      <c r="F48" s="50"/>
      <c r="G48" s="199">
        <f t="shared" si="8"/>
        <v>890000</v>
      </c>
      <c r="H48" s="67">
        <v>775236.35</v>
      </c>
      <c r="I48" s="50"/>
      <c r="J48" s="43">
        <v>890000</v>
      </c>
      <c r="K48" s="43"/>
      <c r="L48" s="43"/>
      <c r="M48" s="202">
        <f t="shared" si="9"/>
        <v>890000</v>
      </c>
      <c r="N48" s="80">
        <v>890000</v>
      </c>
      <c r="O48" s="43"/>
      <c r="P48" s="199">
        <f t="shared" si="10"/>
        <v>890000</v>
      </c>
      <c r="Q48" s="43">
        <v>890000</v>
      </c>
      <c r="R48" s="43"/>
      <c r="S48" s="202">
        <f t="shared" si="11"/>
        <v>890000</v>
      </c>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42" customFormat="1" x14ac:dyDescent="0.2">
      <c r="A49" s="168"/>
      <c r="B49" s="204">
        <v>1633</v>
      </c>
      <c r="C49" s="207" t="s">
        <v>796</v>
      </c>
      <c r="D49" s="50"/>
      <c r="E49" s="50">
        <v>588303</v>
      </c>
      <c r="F49" s="50"/>
      <c r="G49" s="199">
        <f t="shared" si="8"/>
        <v>588303</v>
      </c>
      <c r="H49" s="67">
        <v>312841.71999999997</v>
      </c>
      <c r="I49" s="50"/>
      <c r="J49" s="43">
        <v>591474</v>
      </c>
      <c r="K49" s="43"/>
      <c r="L49" s="43"/>
      <c r="M49" s="202">
        <f t="shared" si="9"/>
        <v>591474</v>
      </c>
      <c r="N49" s="80">
        <v>591474</v>
      </c>
      <c r="O49" s="43"/>
      <c r="P49" s="199">
        <f t="shared" si="10"/>
        <v>591474</v>
      </c>
      <c r="Q49" s="43">
        <f>P49</f>
        <v>591474</v>
      </c>
      <c r="R49" s="43"/>
      <c r="S49" s="202">
        <f t="shared" si="11"/>
        <v>591474</v>
      </c>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42" customFormat="1" x14ac:dyDescent="0.2">
      <c r="A50" s="168" t="s">
        <v>325</v>
      </c>
      <c r="B50" s="204">
        <v>1634</v>
      </c>
      <c r="C50" s="207" t="s">
        <v>797</v>
      </c>
      <c r="D50" s="50"/>
      <c r="E50" s="50">
        <v>248030</v>
      </c>
      <c r="F50" s="50"/>
      <c r="G50" s="199">
        <f t="shared" si="8"/>
        <v>248030</v>
      </c>
      <c r="H50" s="67">
        <v>238625.23</v>
      </c>
      <c r="I50" s="50"/>
      <c r="J50" s="43">
        <v>248030</v>
      </c>
      <c r="K50" s="43">
        <v>0</v>
      </c>
      <c r="L50" s="43">
        <v>0</v>
      </c>
      <c r="M50" s="72">
        <f>J50+K50+L50</f>
        <v>248030</v>
      </c>
      <c r="N50" s="80">
        <v>248030</v>
      </c>
      <c r="O50" s="43"/>
      <c r="P50" s="43">
        <f>N50+O50</f>
        <v>248030</v>
      </c>
      <c r="Q50" s="43">
        <f>P50</f>
        <v>248030</v>
      </c>
      <c r="R50" s="43"/>
      <c r="S50" s="72">
        <f>Q50+R50</f>
        <v>248030</v>
      </c>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s="42" customFormat="1" x14ac:dyDescent="0.2">
      <c r="A51" s="168" t="s">
        <v>325</v>
      </c>
      <c r="B51" s="204">
        <v>6357</v>
      </c>
      <c r="C51" s="207" t="s">
        <v>798</v>
      </c>
      <c r="D51" s="50"/>
      <c r="E51" s="55">
        <v>0</v>
      </c>
      <c r="F51" s="55">
        <v>1447</v>
      </c>
      <c r="G51" s="200">
        <f t="shared" si="8"/>
        <v>1447</v>
      </c>
      <c r="H51" s="75">
        <v>1445.47</v>
      </c>
      <c r="I51" s="55"/>
      <c r="J51" s="48">
        <v>0</v>
      </c>
      <c r="K51" s="48">
        <v>0</v>
      </c>
      <c r="L51" s="48">
        <v>0</v>
      </c>
      <c r="M51" s="79">
        <f>J51+K51+L51</f>
        <v>0</v>
      </c>
      <c r="N51" s="89">
        <v>0</v>
      </c>
      <c r="O51" s="48"/>
      <c r="P51" s="48">
        <f>N51+O51</f>
        <v>0</v>
      </c>
      <c r="Q51" s="48">
        <f>P51</f>
        <v>0</v>
      </c>
      <c r="R51" s="48"/>
      <c r="S51" s="79">
        <f>Q51+R51</f>
        <v>0</v>
      </c>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row>
    <row r="52" spans="1:56" s="42" customFormat="1" x14ac:dyDescent="0.2">
      <c r="A52" s="168"/>
      <c r="B52" s="133"/>
      <c r="C52" s="122" t="s">
        <v>64</v>
      </c>
      <c r="D52" s="56"/>
      <c r="E52" s="56">
        <f>SUM(E42:E51)</f>
        <v>21095418</v>
      </c>
      <c r="F52" s="43">
        <f>SUM(F42:F51)</f>
        <v>1447</v>
      </c>
      <c r="G52" s="43">
        <f>SUM(G42:G51)</f>
        <v>21096865</v>
      </c>
      <c r="H52" s="72">
        <f>ROUND(SUM(H42:H51),0)</f>
        <v>12423014</v>
      </c>
      <c r="I52" s="43"/>
      <c r="J52" s="43">
        <f t="shared" ref="J52:S52" si="12">SUM(J42:J51)</f>
        <v>20112062</v>
      </c>
      <c r="K52" s="43">
        <f t="shared" si="12"/>
        <v>0</v>
      </c>
      <c r="L52" s="43">
        <f t="shared" si="12"/>
        <v>0</v>
      </c>
      <c r="M52" s="72">
        <f t="shared" si="12"/>
        <v>20112062</v>
      </c>
      <c r="N52" s="80">
        <f t="shared" si="12"/>
        <v>20112062</v>
      </c>
      <c r="O52" s="100">
        <f t="shared" si="12"/>
        <v>0</v>
      </c>
      <c r="P52" s="43">
        <f t="shared" si="12"/>
        <v>20112062</v>
      </c>
      <c r="Q52" s="43">
        <f t="shared" si="12"/>
        <v>20162292</v>
      </c>
      <c r="R52" s="43">
        <f t="shared" si="12"/>
        <v>0</v>
      </c>
      <c r="S52" s="72">
        <f t="shared" si="12"/>
        <v>20162292</v>
      </c>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row>
    <row r="53" spans="1:56" s="42" customFormat="1" x14ac:dyDescent="0.2">
      <c r="A53" s="168"/>
      <c r="B53" s="133"/>
      <c r="C53" s="119"/>
      <c r="D53" s="50"/>
      <c r="E53" s="50"/>
      <c r="F53" s="50"/>
      <c r="G53" s="43"/>
      <c r="H53" s="67"/>
      <c r="I53" s="50"/>
      <c r="J53" s="43"/>
      <c r="K53" s="43"/>
      <c r="L53" s="43"/>
      <c r="M53" s="72"/>
      <c r="N53" s="80"/>
      <c r="O53" s="43"/>
      <c r="P53" s="43"/>
      <c r="Q53" s="43"/>
      <c r="R53" s="43"/>
      <c r="S53" s="72"/>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row>
    <row r="54" spans="1:56" s="42" customFormat="1" x14ac:dyDescent="0.2">
      <c r="A54" s="168"/>
      <c r="B54" s="133"/>
      <c r="C54" s="126" t="s">
        <v>315</v>
      </c>
      <c r="D54" s="59"/>
      <c r="E54" s="59"/>
      <c r="F54" s="59"/>
      <c r="G54" s="43"/>
      <c r="H54" s="78"/>
      <c r="I54" s="59"/>
      <c r="J54" s="43"/>
      <c r="K54" s="43"/>
      <c r="L54" s="43"/>
      <c r="M54" s="72"/>
      <c r="N54" s="80"/>
      <c r="O54" s="43"/>
      <c r="P54" s="43"/>
      <c r="Q54" s="43"/>
      <c r="R54" s="43"/>
      <c r="S54" s="72"/>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row>
    <row r="55" spans="1:56" s="42" customFormat="1" x14ac:dyDescent="0.2">
      <c r="A55" s="168" t="s">
        <v>325</v>
      </c>
      <c r="B55" s="212" t="s">
        <v>799</v>
      </c>
      <c r="C55" s="213" t="s">
        <v>800</v>
      </c>
      <c r="D55" s="50"/>
      <c r="E55" s="50">
        <v>1000000</v>
      </c>
      <c r="F55" s="50">
        <v>0</v>
      </c>
      <c r="G55" s="50">
        <f>E55+F55</f>
        <v>1000000</v>
      </c>
      <c r="H55" s="72">
        <v>0</v>
      </c>
      <c r="I55" s="43"/>
      <c r="J55" s="43">
        <v>1000000</v>
      </c>
      <c r="K55" s="50"/>
      <c r="L55" s="50"/>
      <c r="M55" s="72">
        <f>J55+K55+L55</f>
        <v>1000000</v>
      </c>
      <c r="N55" s="80">
        <v>1000000</v>
      </c>
      <c r="O55" s="43"/>
      <c r="P55" s="43">
        <f>N55+O55</f>
        <v>1000000</v>
      </c>
      <c r="Q55" s="43">
        <v>1000000</v>
      </c>
      <c r="R55" s="43"/>
      <c r="S55" s="72">
        <f>Q55+R55</f>
        <v>1000000</v>
      </c>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row>
    <row r="56" spans="1:56" s="198" customFormat="1" x14ac:dyDescent="0.2">
      <c r="A56" s="205"/>
      <c r="B56" s="216" t="s">
        <v>801</v>
      </c>
      <c r="C56" s="217" t="s">
        <v>802</v>
      </c>
      <c r="D56" s="201"/>
      <c r="E56" s="201">
        <v>189097</v>
      </c>
      <c r="F56" s="201"/>
      <c r="G56" s="218">
        <f t="shared" ref="G56:G58" si="13">E56+F56</f>
        <v>189097</v>
      </c>
      <c r="H56" s="202">
        <v>153355.10999999999</v>
      </c>
      <c r="I56" s="199"/>
      <c r="J56" s="199">
        <v>192626</v>
      </c>
      <c r="K56" s="201"/>
      <c r="L56" s="201"/>
      <c r="M56" s="202">
        <f t="shared" ref="M56:M58" si="14">J56+K56+L56</f>
        <v>192626</v>
      </c>
      <c r="N56" s="203">
        <f>SUM(N42+N44)*'fringes and interest rates'!C7</f>
        <v>192130.59150000001</v>
      </c>
      <c r="O56" s="199"/>
      <c r="P56" s="199">
        <f t="shared" ref="P56:P58" si="15">N56+O56</f>
        <v>192130.59150000001</v>
      </c>
      <c r="Q56" s="199">
        <f>P56*1.02</f>
        <v>195973.20333000002</v>
      </c>
      <c r="R56" s="199"/>
      <c r="S56" s="202">
        <f t="shared" ref="S56:S59" si="16">Q56+R56</f>
        <v>195973.20333000002</v>
      </c>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row>
    <row r="57" spans="1:56" s="198" customFormat="1" x14ac:dyDescent="0.2">
      <c r="A57" s="205"/>
      <c r="B57" s="216" t="s">
        <v>803</v>
      </c>
      <c r="C57" s="217" t="s">
        <v>804</v>
      </c>
      <c r="D57" s="201"/>
      <c r="E57" s="201">
        <v>469478</v>
      </c>
      <c r="F57" s="201"/>
      <c r="G57" s="218">
        <f t="shared" si="13"/>
        <v>469478</v>
      </c>
      <c r="H57" s="202">
        <v>386745.68</v>
      </c>
      <c r="I57" s="199"/>
      <c r="J57" s="199">
        <v>477689</v>
      </c>
      <c r="K57" s="201"/>
      <c r="L57" s="201"/>
      <c r="M57" s="202">
        <f t="shared" si="14"/>
        <v>477689</v>
      </c>
      <c r="N57" s="203">
        <f>SUM(N42+N44)*'fringes and interest rates'!C8</f>
        <v>703524.46132</v>
      </c>
      <c r="O57" s="199"/>
      <c r="P57" s="199">
        <f t="shared" si="15"/>
        <v>703524.46132</v>
      </c>
      <c r="Q57" s="199">
        <f t="shared" ref="Q57:Q60" si="17">P57*1.02</f>
        <v>717594.95054640004</v>
      </c>
      <c r="R57" s="199"/>
      <c r="S57" s="202">
        <f t="shared" si="16"/>
        <v>717594.95054640004</v>
      </c>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row>
    <row r="58" spans="1:56" s="198" customFormat="1" x14ac:dyDescent="0.2">
      <c r="A58" s="205"/>
      <c r="B58" s="215" t="s">
        <v>805</v>
      </c>
      <c r="C58" s="214" t="s">
        <v>806</v>
      </c>
      <c r="D58" s="201"/>
      <c r="E58" s="201">
        <v>10085</v>
      </c>
      <c r="F58" s="201"/>
      <c r="G58" s="218">
        <f t="shared" si="13"/>
        <v>10085</v>
      </c>
      <c r="H58" s="202">
        <v>0</v>
      </c>
      <c r="I58" s="199"/>
      <c r="J58" s="199">
        <v>0</v>
      </c>
      <c r="K58" s="201"/>
      <c r="L58" s="201"/>
      <c r="M58" s="202">
        <f t="shared" si="14"/>
        <v>0</v>
      </c>
      <c r="N58" s="203">
        <v>0</v>
      </c>
      <c r="O58" s="199"/>
      <c r="P58" s="199">
        <f t="shared" si="15"/>
        <v>0</v>
      </c>
      <c r="Q58" s="199">
        <f t="shared" si="17"/>
        <v>0</v>
      </c>
      <c r="R58" s="199"/>
      <c r="S58" s="202">
        <f t="shared" si="16"/>
        <v>0</v>
      </c>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row>
    <row r="59" spans="1:56" s="42" customFormat="1" x14ac:dyDescent="0.2">
      <c r="A59" s="168" t="s">
        <v>325</v>
      </c>
      <c r="B59" s="219" t="s">
        <v>807</v>
      </c>
      <c r="C59" s="220" t="s">
        <v>808</v>
      </c>
      <c r="D59" s="50"/>
      <c r="E59" s="50">
        <v>438427</v>
      </c>
      <c r="F59" s="50">
        <v>0</v>
      </c>
      <c r="G59" s="50">
        <v>454742</v>
      </c>
      <c r="H59" s="72">
        <v>454272.97</v>
      </c>
      <c r="I59" s="43"/>
      <c r="J59" s="43">
        <v>441104</v>
      </c>
      <c r="K59" s="50"/>
      <c r="L59" s="50"/>
      <c r="M59" s="72">
        <f>J59+K59+L59</f>
        <v>441104</v>
      </c>
      <c r="N59" s="80">
        <f>SUM(N42+N44)*'fringes and interest rates'!C9</f>
        <v>593218.89820000005</v>
      </c>
      <c r="O59" s="43"/>
      <c r="P59" s="43">
        <f>N59+O59</f>
        <v>593218.89820000005</v>
      </c>
      <c r="Q59" s="199">
        <f t="shared" si="17"/>
        <v>605083.27616400004</v>
      </c>
      <c r="R59" s="43"/>
      <c r="S59" s="202">
        <f t="shared" si="16"/>
        <v>605083.27616400004</v>
      </c>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row>
    <row r="60" spans="1:56" s="42" customFormat="1" x14ac:dyDescent="0.2">
      <c r="A60" s="168" t="s">
        <v>325</v>
      </c>
      <c r="B60" s="219" t="s">
        <v>809</v>
      </c>
      <c r="C60" s="220" t="s">
        <v>810</v>
      </c>
      <c r="D60" s="50"/>
      <c r="E60" s="199">
        <v>224</v>
      </c>
      <c r="F60" s="199">
        <v>0</v>
      </c>
      <c r="G60" s="199">
        <v>1535</v>
      </c>
      <c r="H60" s="202">
        <v>1535</v>
      </c>
      <c r="I60" s="43"/>
      <c r="J60" s="43">
        <v>224</v>
      </c>
      <c r="K60" s="50"/>
      <c r="L60" s="50"/>
      <c r="M60" s="72">
        <f>J60+K60+L60</f>
        <v>224</v>
      </c>
      <c r="N60" s="80">
        <v>224</v>
      </c>
      <c r="O60" s="43"/>
      <c r="P60" s="43">
        <f>N60+O60</f>
        <v>224</v>
      </c>
      <c r="Q60" s="199">
        <f t="shared" si="17"/>
        <v>228.48000000000002</v>
      </c>
      <c r="R60" s="43"/>
      <c r="S60" s="72">
        <f>Q60+R60</f>
        <v>228.48000000000002</v>
      </c>
      <c r="T60" s="43"/>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row>
    <row r="61" spans="1:56" s="42" customFormat="1" x14ac:dyDescent="0.2">
      <c r="A61" s="168"/>
      <c r="B61" s="133"/>
      <c r="C61" s="119"/>
      <c r="D61" s="50"/>
      <c r="E61" s="55"/>
      <c r="F61" s="55"/>
      <c r="G61" s="55"/>
      <c r="H61" s="79"/>
      <c r="I61" s="48"/>
      <c r="J61" s="48"/>
      <c r="K61" s="55"/>
      <c r="L61" s="55"/>
      <c r="M61" s="79"/>
      <c r="N61" s="89"/>
      <c r="O61" s="48"/>
      <c r="P61" s="48"/>
      <c r="Q61" s="200"/>
      <c r="R61" s="48"/>
      <c r="S61" s="7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row>
    <row r="62" spans="1:56" s="42" customFormat="1" x14ac:dyDescent="0.2">
      <c r="A62" s="168"/>
      <c r="B62" s="133"/>
      <c r="C62" s="122" t="s">
        <v>65</v>
      </c>
      <c r="D62" s="56"/>
      <c r="E62" s="56">
        <f t="shared" ref="E62:S62" si="18">SUM(E55:E61)</f>
        <v>2107311</v>
      </c>
      <c r="F62" s="56">
        <f t="shared" si="18"/>
        <v>0</v>
      </c>
      <c r="G62" s="43">
        <f t="shared" si="18"/>
        <v>2124937</v>
      </c>
      <c r="H62" s="73">
        <f t="shared" si="18"/>
        <v>995908.76</v>
      </c>
      <c r="I62" s="56"/>
      <c r="J62" s="43">
        <f t="shared" si="18"/>
        <v>2111643</v>
      </c>
      <c r="K62" s="43">
        <f t="shared" si="18"/>
        <v>0</v>
      </c>
      <c r="L62" s="43">
        <f t="shared" si="18"/>
        <v>0</v>
      </c>
      <c r="M62" s="72">
        <f t="shared" si="18"/>
        <v>2111643</v>
      </c>
      <c r="N62" s="80">
        <f t="shared" si="18"/>
        <v>2489097.95102</v>
      </c>
      <c r="O62" s="100">
        <f>SUM(O55:O61)</f>
        <v>0</v>
      </c>
      <c r="P62" s="43">
        <f>SUM(P55:P61)</f>
        <v>2489097.95102</v>
      </c>
      <c r="Q62" s="199">
        <f>SUM(Q55:Q61)</f>
        <v>2518879.9100404</v>
      </c>
      <c r="R62" s="43">
        <f>SUM(R55:R61)</f>
        <v>0</v>
      </c>
      <c r="S62" s="72">
        <f t="shared" si="18"/>
        <v>2518879.9100404</v>
      </c>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row>
    <row r="63" spans="1:56" s="42" customFormat="1" x14ac:dyDescent="0.2">
      <c r="A63" s="168"/>
      <c r="B63" s="133"/>
      <c r="C63" s="122"/>
      <c r="D63" s="56"/>
      <c r="E63" s="58"/>
      <c r="F63" s="58"/>
      <c r="G63" s="48"/>
      <c r="H63" s="77"/>
      <c r="I63" s="58"/>
      <c r="J63" s="48"/>
      <c r="K63" s="48"/>
      <c r="L63" s="48"/>
      <c r="M63" s="79"/>
      <c r="N63" s="89"/>
      <c r="O63" s="48"/>
      <c r="P63" s="48"/>
      <c r="Q63" s="200"/>
      <c r="R63" s="48"/>
      <c r="S63" s="7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row>
    <row r="64" spans="1:56" s="42" customFormat="1" x14ac:dyDescent="0.2">
      <c r="A64" s="168"/>
      <c r="B64" s="133"/>
      <c r="C64" s="122" t="s">
        <v>66</v>
      </c>
      <c r="D64" s="56"/>
      <c r="E64" s="97">
        <f>E62+E52</f>
        <v>23202729</v>
      </c>
      <c r="F64" s="97">
        <f>F62+F52</f>
        <v>1447</v>
      </c>
      <c r="G64" s="56">
        <f>G62+G52</f>
        <v>23221802</v>
      </c>
      <c r="H64" s="73">
        <f>ROUND((H62+H52),0)</f>
        <v>13418923</v>
      </c>
      <c r="I64" s="56"/>
      <c r="J64" s="43">
        <f t="shared" ref="J64:P64" si="19">J62+J52</f>
        <v>22223705</v>
      </c>
      <c r="K64" s="43">
        <f t="shared" si="19"/>
        <v>0</v>
      </c>
      <c r="L64" s="43">
        <f t="shared" si="19"/>
        <v>0</v>
      </c>
      <c r="M64" s="72">
        <f t="shared" si="19"/>
        <v>22223705</v>
      </c>
      <c r="N64" s="80">
        <f t="shared" si="19"/>
        <v>22601159.951019999</v>
      </c>
      <c r="O64" s="43">
        <f t="shared" si="19"/>
        <v>0</v>
      </c>
      <c r="P64" s="43">
        <f t="shared" si="19"/>
        <v>22601159.951019999</v>
      </c>
      <c r="Q64" s="199">
        <f>Q52+Q62</f>
        <v>22681171.910040401</v>
      </c>
      <c r="R64" s="43">
        <f>R52+R62</f>
        <v>0</v>
      </c>
      <c r="S64" s="72">
        <f>S62+S52</f>
        <v>22681171.910040401</v>
      </c>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row>
    <row r="65" spans="1:56" s="42" customFormat="1" x14ac:dyDescent="0.2">
      <c r="A65" s="168"/>
      <c r="B65" s="133"/>
      <c r="C65" s="122"/>
      <c r="D65" s="56"/>
      <c r="E65" s="56"/>
      <c r="F65" s="56"/>
      <c r="G65" s="43"/>
      <c r="H65" s="73"/>
      <c r="I65" s="56"/>
      <c r="J65" s="43"/>
      <c r="K65" s="43"/>
      <c r="L65" s="43"/>
      <c r="M65" s="72"/>
      <c r="N65" s="80"/>
      <c r="O65" s="43"/>
      <c r="P65" s="43"/>
      <c r="Q65" s="199"/>
      <c r="R65" s="43"/>
      <c r="S65" s="72"/>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row>
    <row r="66" spans="1:56" s="42" customFormat="1" x14ac:dyDescent="0.2">
      <c r="A66" s="168"/>
      <c r="B66" s="133"/>
      <c r="C66" s="127" t="s">
        <v>79</v>
      </c>
      <c r="D66" s="57"/>
      <c r="E66" s="57"/>
      <c r="F66" s="57"/>
      <c r="G66" s="43"/>
      <c r="H66" s="76"/>
      <c r="I66" s="57"/>
      <c r="J66" s="43"/>
      <c r="K66" s="43"/>
      <c r="L66" s="43"/>
      <c r="M66" s="72"/>
      <c r="N66" s="80"/>
      <c r="O66" s="43"/>
      <c r="P66" s="43"/>
      <c r="Q66" s="199"/>
      <c r="R66" s="43"/>
      <c r="S66" s="72"/>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row>
    <row r="67" spans="1:56" s="42" customFormat="1" x14ac:dyDescent="0.2">
      <c r="A67" s="168" t="s">
        <v>325</v>
      </c>
      <c r="B67" s="133" t="s">
        <v>63</v>
      </c>
      <c r="C67" s="119" t="s">
        <v>327</v>
      </c>
      <c r="D67" s="50"/>
      <c r="E67" s="50">
        <v>0</v>
      </c>
      <c r="F67" s="50">
        <v>0</v>
      </c>
      <c r="G67" s="43">
        <f>E67+F67</f>
        <v>0</v>
      </c>
      <c r="H67" s="67">
        <v>0</v>
      </c>
      <c r="I67" s="50"/>
      <c r="J67" s="43">
        <v>0</v>
      </c>
      <c r="K67" s="43">
        <f>-F67</f>
        <v>0</v>
      </c>
      <c r="L67" s="43"/>
      <c r="M67" s="72">
        <f>J67+K67+L67</f>
        <v>0</v>
      </c>
      <c r="N67" s="80">
        <v>0</v>
      </c>
      <c r="O67" s="43"/>
      <c r="P67" s="43">
        <f>N67+O67</f>
        <v>0</v>
      </c>
      <c r="Q67" s="199"/>
      <c r="R67" s="43"/>
      <c r="S67" s="72">
        <f>Q67+R67</f>
        <v>0</v>
      </c>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row>
    <row r="68" spans="1:56" s="42" customFormat="1" x14ac:dyDescent="0.2">
      <c r="A68" s="168" t="s">
        <v>325</v>
      </c>
      <c r="B68" s="133" t="s">
        <v>63</v>
      </c>
      <c r="C68" s="121" t="s">
        <v>326</v>
      </c>
      <c r="D68" s="69"/>
      <c r="E68" s="56"/>
      <c r="F68" s="56"/>
      <c r="G68" s="43"/>
      <c r="H68" s="73"/>
      <c r="I68" s="56"/>
      <c r="J68" s="43">
        <v>0</v>
      </c>
      <c r="K68" s="43">
        <f>-F68</f>
        <v>0</v>
      </c>
      <c r="L68" s="43"/>
      <c r="M68" s="72">
        <f>J68+K68+L68</f>
        <v>0</v>
      </c>
      <c r="N68" s="80">
        <v>0</v>
      </c>
      <c r="O68" s="43"/>
      <c r="P68" s="43">
        <f>N68+O68</f>
        <v>0</v>
      </c>
      <c r="Q68" s="199"/>
      <c r="R68" s="43"/>
      <c r="S68" s="72">
        <f>Q68+R68</f>
        <v>0</v>
      </c>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row>
    <row r="69" spans="1:56" s="42" customFormat="1" x14ac:dyDescent="0.2">
      <c r="A69" s="168"/>
      <c r="B69" s="133"/>
      <c r="C69" s="122"/>
      <c r="D69" s="56"/>
      <c r="E69" s="58"/>
      <c r="F69" s="58"/>
      <c r="G69" s="48"/>
      <c r="H69" s="77"/>
      <c r="I69" s="58"/>
      <c r="J69" s="48"/>
      <c r="K69" s="48"/>
      <c r="L69" s="48"/>
      <c r="M69" s="79">
        <f>J69+K69+L69</f>
        <v>0</v>
      </c>
      <c r="N69" s="89">
        <v>0</v>
      </c>
      <c r="O69" s="48"/>
      <c r="P69" s="48">
        <f>N69+O69</f>
        <v>0</v>
      </c>
      <c r="Q69" s="200"/>
      <c r="R69" s="48"/>
      <c r="S69" s="79">
        <f>Q69+R69</f>
        <v>0</v>
      </c>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row>
    <row r="70" spans="1:56" s="42" customFormat="1" x14ac:dyDescent="0.2">
      <c r="A70" s="168"/>
      <c r="B70" s="133"/>
      <c r="C70" s="122" t="s">
        <v>316</v>
      </c>
      <c r="D70" s="56"/>
      <c r="E70" s="56">
        <f t="shared" ref="E70:S70" si="20">SUM(E67:E69)</f>
        <v>0</v>
      </c>
      <c r="F70" s="56">
        <f t="shared" si="20"/>
        <v>0</v>
      </c>
      <c r="G70" s="56">
        <f t="shared" si="20"/>
        <v>0</v>
      </c>
      <c r="H70" s="73">
        <f>ROUND(SUM(H67:H69),0)</f>
        <v>0</v>
      </c>
      <c r="I70" s="56"/>
      <c r="J70" s="56">
        <f t="shared" si="20"/>
        <v>0</v>
      </c>
      <c r="K70" s="56">
        <f t="shared" si="20"/>
        <v>0</v>
      </c>
      <c r="L70" s="56">
        <f t="shared" si="20"/>
        <v>0</v>
      </c>
      <c r="M70" s="73">
        <f t="shared" si="20"/>
        <v>0</v>
      </c>
      <c r="N70" s="71">
        <f t="shared" si="20"/>
        <v>0</v>
      </c>
      <c r="O70" s="97">
        <f>SUM(O67:O69)</f>
        <v>0</v>
      </c>
      <c r="P70" s="56">
        <f>SUM(P67:P69)</f>
        <v>0</v>
      </c>
      <c r="Q70" s="112">
        <f>SUM(Q67:Q69)</f>
        <v>0</v>
      </c>
      <c r="R70" s="56">
        <f>SUM(R67:R69)</f>
        <v>0</v>
      </c>
      <c r="S70" s="72">
        <f t="shared" si="20"/>
        <v>0</v>
      </c>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row>
    <row r="71" spans="1:56" s="42" customFormat="1" x14ac:dyDescent="0.2">
      <c r="A71" s="168"/>
      <c r="B71" s="133"/>
      <c r="C71" s="122"/>
      <c r="D71" s="56"/>
      <c r="E71" s="58"/>
      <c r="F71" s="58"/>
      <c r="G71" s="48"/>
      <c r="H71" s="77"/>
      <c r="I71" s="58"/>
      <c r="J71" s="48"/>
      <c r="K71" s="48"/>
      <c r="L71" s="48"/>
      <c r="M71" s="79"/>
      <c r="N71" s="89"/>
      <c r="O71" s="48"/>
      <c r="P71" s="48"/>
      <c r="Q71" s="200"/>
      <c r="R71" s="48"/>
      <c r="S71" s="7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row>
    <row r="72" spans="1:56" s="42" customFormat="1" x14ac:dyDescent="0.2">
      <c r="A72" s="168"/>
      <c r="B72" s="133"/>
      <c r="C72" s="122" t="s">
        <v>35</v>
      </c>
      <c r="D72" s="56"/>
      <c r="E72" s="56">
        <f t="shared" ref="E72:S72" si="21">E64+E70</f>
        <v>23202729</v>
      </c>
      <c r="F72" s="56">
        <f t="shared" si="21"/>
        <v>1447</v>
      </c>
      <c r="G72" s="56">
        <f t="shared" si="21"/>
        <v>23221802</v>
      </c>
      <c r="H72" s="73">
        <f t="shared" si="21"/>
        <v>13418923</v>
      </c>
      <c r="I72" s="56"/>
      <c r="J72" s="56">
        <f t="shared" si="21"/>
        <v>22223705</v>
      </c>
      <c r="K72" s="56">
        <f t="shared" si="21"/>
        <v>0</v>
      </c>
      <c r="L72" s="56">
        <f t="shared" si="21"/>
        <v>0</v>
      </c>
      <c r="M72" s="73">
        <f t="shared" si="21"/>
        <v>22223705</v>
      </c>
      <c r="N72" s="71">
        <f t="shared" si="21"/>
        <v>22601159.951019999</v>
      </c>
      <c r="O72" s="97">
        <f t="shared" si="21"/>
        <v>0</v>
      </c>
      <c r="P72" s="56">
        <f t="shared" si="21"/>
        <v>22601159.951019999</v>
      </c>
      <c r="Q72" s="112">
        <f>Q64+Q70</f>
        <v>22681171.910040401</v>
      </c>
      <c r="R72" s="56">
        <f>R64+R70</f>
        <v>0</v>
      </c>
      <c r="S72" s="73">
        <f t="shared" si="21"/>
        <v>22681171.910040401</v>
      </c>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row>
    <row r="73" spans="1:56" s="42" customFormat="1" x14ac:dyDescent="0.2">
      <c r="A73" s="168"/>
      <c r="B73" s="133"/>
      <c r="C73" s="122"/>
      <c r="D73" s="56"/>
      <c r="E73" s="58"/>
      <c r="F73" s="58"/>
      <c r="G73" s="48"/>
      <c r="H73" s="77"/>
      <c r="I73" s="58"/>
      <c r="J73" s="48"/>
      <c r="K73" s="48"/>
      <c r="L73" s="48"/>
      <c r="M73" s="79"/>
      <c r="N73" s="89"/>
      <c r="O73" s="48"/>
      <c r="P73" s="48"/>
      <c r="Q73" s="200"/>
      <c r="R73" s="48"/>
      <c r="S73" s="7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row r="74" spans="1:56" s="42" customFormat="1" x14ac:dyDescent="0.2">
      <c r="A74" s="168"/>
      <c r="B74" s="133"/>
      <c r="C74" s="122" t="s">
        <v>36</v>
      </c>
      <c r="D74" s="56"/>
      <c r="E74" s="43">
        <f>E38-E72</f>
        <v>38107318.57</v>
      </c>
      <c r="F74" s="43">
        <f>F38-F72</f>
        <v>-1447</v>
      </c>
      <c r="G74" s="43">
        <f>G38-G72</f>
        <v>38088245.57</v>
      </c>
      <c r="H74" s="132">
        <f>H38-H72</f>
        <v>47891124.57</v>
      </c>
      <c r="I74" s="43"/>
      <c r="J74" s="43">
        <f>J38-J72</f>
        <v>45174307.74000001</v>
      </c>
      <c r="K74" s="43"/>
      <c r="L74" s="43"/>
      <c r="M74" s="72">
        <f t="shared" ref="M74:S74" si="22">M38-M72</f>
        <v>45174307.74000001</v>
      </c>
      <c r="N74" s="80">
        <f t="shared" si="22"/>
        <v>47401447.038980007</v>
      </c>
      <c r="O74" s="100">
        <f t="shared" si="22"/>
        <v>0</v>
      </c>
      <c r="P74" s="43">
        <f t="shared" si="22"/>
        <v>47401447.038980007</v>
      </c>
      <c r="Q74" s="199">
        <f t="shared" si="22"/>
        <v>47321435.079959609</v>
      </c>
      <c r="R74" s="43">
        <f t="shared" si="22"/>
        <v>0</v>
      </c>
      <c r="S74" s="72">
        <f t="shared" si="22"/>
        <v>47321435.079959609</v>
      </c>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row>
    <row r="75" spans="1:56" s="42" customFormat="1" x14ac:dyDescent="0.2">
      <c r="A75" s="168"/>
      <c r="B75" s="133"/>
      <c r="C75" s="122"/>
      <c r="D75" s="56"/>
      <c r="E75" s="56"/>
      <c r="F75" s="56"/>
      <c r="G75" s="43"/>
      <c r="H75" s="73"/>
      <c r="I75" s="56"/>
      <c r="J75" s="43"/>
      <c r="K75" s="43"/>
      <c r="L75" s="43"/>
      <c r="M75" s="72"/>
      <c r="N75" s="80"/>
      <c r="O75" s="43"/>
      <c r="P75" s="43"/>
      <c r="Q75" s="199"/>
      <c r="R75" s="43"/>
      <c r="S75" s="72"/>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row>
    <row r="76" spans="1:56" x14ac:dyDescent="0.2">
      <c r="A76" s="167"/>
      <c r="B76" s="154" t="s">
        <v>78</v>
      </c>
      <c r="C76" s="221"/>
      <c r="D76" s="21"/>
      <c r="E76" s="21"/>
      <c r="F76" s="21"/>
      <c r="G76" s="41"/>
      <c r="H76" s="66"/>
      <c r="I76" s="21"/>
      <c r="J76" s="41"/>
      <c r="K76" s="41"/>
      <c r="L76" s="41"/>
      <c r="M76" s="86"/>
      <c r="N76" s="85"/>
      <c r="O76" s="41"/>
      <c r="P76" s="41"/>
      <c r="Q76" s="41"/>
      <c r="R76" s="41"/>
      <c r="S76" s="86"/>
      <c r="T76" s="9"/>
    </row>
    <row r="77" spans="1:56" s="144" customFormat="1" ht="33" customHeight="1" x14ac:dyDescent="0.2">
      <c r="A77" s="171"/>
      <c r="B77" s="155"/>
      <c r="C77" s="137" t="s">
        <v>317</v>
      </c>
      <c r="D77" s="138"/>
      <c r="E77" s="139">
        <f>E72-H72</f>
        <v>9783806</v>
      </c>
      <c r="F77" s="139">
        <v>0</v>
      </c>
      <c r="G77" s="140">
        <f>G72-H72</f>
        <v>9802879</v>
      </c>
      <c r="H77" s="141">
        <v>0</v>
      </c>
      <c r="I77" s="139"/>
      <c r="J77" s="140">
        <v>7000000</v>
      </c>
      <c r="K77" s="140">
        <v>0</v>
      </c>
      <c r="L77" s="140">
        <v>0</v>
      </c>
      <c r="M77" s="142">
        <f>J77+K77+L77</f>
        <v>7000000</v>
      </c>
      <c r="N77" s="228">
        <v>6877195</v>
      </c>
      <c r="O77" s="140">
        <v>0</v>
      </c>
      <c r="P77" s="140">
        <f>N77+O77</f>
        <v>6877195</v>
      </c>
      <c r="Q77" s="140">
        <f>P77*1.02</f>
        <v>7014738.9000000004</v>
      </c>
      <c r="R77" s="140">
        <v>0</v>
      </c>
      <c r="S77" s="142">
        <f>Q77+R77</f>
        <v>7014738.9000000004</v>
      </c>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row>
    <row r="78" spans="1:56" x14ac:dyDescent="0.2">
      <c r="A78" s="167"/>
      <c r="B78" s="149"/>
      <c r="C78" s="118" t="s">
        <v>44</v>
      </c>
      <c r="D78" s="21"/>
      <c r="E78" s="21">
        <v>0</v>
      </c>
      <c r="F78" s="21"/>
      <c r="G78" s="41">
        <v>0</v>
      </c>
      <c r="H78" s="222"/>
      <c r="I78" s="21"/>
      <c r="J78" s="41">
        <v>-1844864</v>
      </c>
      <c r="K78" s="41"/>
      <c r="L78" s="41"/>
      <c r="M78" s="86">
        <f>J78+K78+L78</f>
        <v>-1844864</v>
      </c>
      <c r="N78" s="85">
        <v>-2136327</v>
      </c>
      <c r="O78" s="41"/>
      <c r="P78" s="41">
        <f>N78+O78</f>
        <v>-2136327</v>
      </c>
      <c r="Q78" s="41">
        <f>P78</f>
        <v>-2136327</v>
      </c>
      <c r="R78" s="41"/>
      <c r="S78" s="86">
        <f>Q78+R78</f>
        <v>-2136327</v>
      </c>
    </row>
    <row r="79" spans="1:56" x14ac:dyDescent="0.2">
      <c r="A79" s="167"/>
      <c r="B79" s="149"/>
      <c r="C79" s="118"/>
      <c r="D79" s="21"/>
      <c r="E79" s="23"/>
      <c r="F79" s="23"/>
      <c r="G79" s="63"/>
      <c r="H79" s="84"/>
      <c r="I79" s="23"/>
      <c r="J79" s="63"/>
      <c r="K79" s="63"/>
      <c r="L79" s="63"/>
      <c r="M79" s="93"/>
      <c r="N79" s="92"/>
      <c r="O79" s="63"/>
      <c r="P79" s="63"/>
      <c r="Q79" s="63"/>
      <c r="R79" s="63"/>
      <c r="S79" s="93"/>
    </row>
    <row r="80" spans="1:56" x14ac:dyDescent="0.2">
      <c r="A80" s="167"/>
      <c r="B80" s="149"/>
      <c r="C80" s="129" t="s">
        <v>321</v>
      </c>
      <c r="D80" s="60"/>
      <c r="E80" s="61">
        <f>E74+E77+E78</f>
        <v>47891124.57</v>
      </c>
      <c r="F80" s="61">
        <f>F74+F77+F78</f>
        <v>-1447</v>
      </c>
      <c r="G80" s="41">
        <f t="shared" ref="G80:S80" si="23">G74+G77+G78</f>
        <v>47891124.57</v>
      </c>
      <c r="H80" s="86">
        <f t="shared" si="23"/>
        <v>47891124.57</v>
      </c>
      <c r="I80" s="41"/>
      <c r="J80" s="41">
        <f t="shared" si="23"/>
        <v>50329443.74000001</v>
      </c>
      <c r="K80" s="41">
        <f t="shared" si="23"/>
        <v>0</v>
      </c>
      <c r="L80" s="41">
        <f t="shared" si="23"/>
        <v>0</v>
      </c>
      <c r="M80" s="86">
        <f t="shared" si="23"/>
        <v>50329443.74000001</v>
      </c>
      <c r="N80" s="85">
        <f t="shared" si="23"/>
        <v>52142315.038980007</v>
      </c>
      <c r="O80" s="41">
        <f t="shared" si="23"/>
        <v>0</v>
      </c>
      <c r="P80" s="41">
        <f t="shared" si="23"/>
        <v>52142315.038980007</v>
      </c>
      <c r="Q80" s="41">
        <f t="shared" si="23"/>
        <v>52199846.979959607</v>
      </c>
      <c r="R80" s="41">
        <f t="shared" si="23"/>
        <v>0</v>
      </c>
      <c r="S80" s="86">
        <f t="shared" si="23"/>
        <v>52199846.979959607</v>
      </c>
    </row>
    <row r="81" spans="1:19" x14ac:dyDescent="0.2">
      <c r="A81" s="167"/>
      <c r="B81" s="149"/>
      <c r="C81" s="129"/>
      <c r="D81" s="60"/>
      <c r="E81" s="60"/>
      <c r="F81" s="60"/>
      <c r="G81" s="41"/>
      <c r="H81" s="81"/>
      <c r="I81" s="60"/>
      <c r="J81" s="41"/>
      <c r="K81" s="41"/>
      <c r="L81" s="41"/>
      <c r="M81" s="86"/>
      <c r="N81" s="85"/>
      <c r="O81" s="41"/>
      <c r="P81" s="41"/>
      <c r="Q81" s="41"/>
      <c r="R81" s="41"/>
      <c r="S81" s="86"/>
    </row>
    <row r="82" spans="1:19" x14ac:dyDescent="0.2">
      <c r="A82" s="172" t="s">
        <v>59</v>
      </c>
      <c r="B82" s="156"/>
      <c r="C82" s="130"/>
      <c r="D82" s="21"/>
      <c r="E82" s="21"/>
      <c r="F82" s="21"/>
      <c r="G82" s="41"/>
      <c r="H82" s="66"/>
      <c r="I82" s="21"/>
      <c r="J82" s="41"/>
      <c r="K82" s="41"/>
      <c r="L82" s="41"/>
      <c r="M82" s="86"/>
      <c r="N82" s="85"/>
      <c r="O82" s="41"/>
      <c r="P82" s="41"/>
      <c r="Q82" s="41"/>
      <c r="R82" s="41"/>
      <c r="S82" s="86"/>
    </row>
    <row r="83" spans="1:19" x14ac:dyDescent="0.2">
      <c r="A83" s="167"/>
      <c r="B83" s="157"/>
      <c r="C83" s="118" t="s">
        <v>323</v>
      </c>
      <c r="D83" s="21"/>
      <c r="E83" s="21" t="s">
        <v>50</v>
      </c>
      <c r="F83" s="21"/>
      <c r="G83" s="41">
        <f>G80</f>
        <v>47891124.57</v>
      </c>
      <c r="H83" s="86">
        <f>H80</f>
        <v>47891124.57</v>
      </c>
      <c r="I83" s="41"/>
      <c r="J83" s="41"/>
      <c r="K83" s="41"/>
      <c r="L83" s="41"/>
      <c r="M83" s="86">
        <f>M80</f>
        <v>50329443.74000001</v>
      </c>
      <c r="N83" s="85" t="s">
        <v>50</v>
      </c>
      <c r="O83" s="41"/>
      <c r="P83" s="41">
        <f>P80</f>
        <v>52142315.038980007</v>
      </c>
      <c r="Q83" s="41" t="s">
        <v>50</v>
      </c>
      <c r="R83" s="41"/>
      <c r="S83" s="86">
        <f>S80</f>
        <v>52199846.979959607</v>
      </c>
    </row>
    <row r="84" spans="1:19" x14ac:dyDescent="0.2">
      <c r="A84" s="167"/>
      <c r="B84" s="158" t="s">
        <v>37</v>
      </c>
      <c r="C84" s="118"/>
      <c r="D84" s="21"/>
      <c r="E84" s="21"/>
      <c r="F84" s="21"/>
      <c r="G84" s="41"/>
      <c r="H84" s="66"/>
      <c r="I84" s="21"/>
      <c r="J84" s="41"/>
      <c r="K84" s="41"/>
      <c r="L84" s="41"/>
      <c r="M84" s="86"/>
      <c r="N84" s="85"/>
      <c r="O84" s="41"/>
      <c r="P84" s="41"/>
      <c r="Q84" s="41"/>
      <c r="R84" s="41"/>
      <c r="S84" s="86"/>
    </row>
    <row r="85" spans="1:19" hidden="1" x14ac:dyDescent="0.2">
      <c r="A85" s="167"/>
      <c r="B85" s="149"/>
      <c r="C85" s="118"/>
      <c r="D85" s="21"/>
      <c r="E85" s="21"/>
      <c r="F85" s="21"/>
      <c r="G85" s="41"/>
      <c r="H85" s="66"/>
      <c r="I85" s="21"/>
      <c r="J85" s="41"/>
      <c r="K85" s="41"/>
      <c r="L85" s="41"/>
      <c r="M85" s="86"/>
      <c r="N85" s="85"/>
      <c r="O85" s="41"/>
      <c r="P85" s="41"/>
      <c r="Q85" s="41"/>
      <c r="R85" s="41"/>
      <c r="S85" s="86"/>
    </row>
    <row r="86" spans="1:19" hidden="1" x14ac:dyDescent="0.2">
      <c r="A86" s="167"/>
      <c r="B86" s="149"/>
      <c r="C86" s="131" t="s">
        <v>25</v>
      </c>
      <c r="D86" s="82"/>
      <c r="E86" s="82"/>
      <c r="F86" s="82"/>
      <c r="G86" s="41"/>
      <c r="H86" s="83"/>
      <c r="I86" s="82"/>
      <c r="J86" s="41"/>
      <c r="K86" s="41"/>
      <c r="L86" s="41"/>
      <c r="M86" s="86"/>
      <c r="N86" s="85"/>
      <c r="O86" s="41"/>
      <c r="P86" s="41"/>
      <c r="Q86" s="41"/>
      <c r="R86" s="41"/>
      <c r="S86" s="86"/>
    </row>
    <row r="87" spans="1:19" hidden="1" x14ac:dyDescent="0.2">
      <c r="A87" s="167"/>
      <c r="B87" s="149"/>
      <c r="C87" s="118" t="s">
        <v>22</v>
      </c>
      <c r="D87" s="21"/>
      <c r="E87" s="21"/>
      <c r="F87" s="21"/>
      <c r="G87" s="41">
        <v>1200389.25</v>
      </c>
      <c r="H87" s="66"/>
      <c r="I87" s="21"/>
      <c r="J87" s="41"/>
      <c r="K87" s="41"/>
      <c r="L87" s="41"/>
      <c r="M87" s="86"/>
      <c r="N87" s="85"/>
      <c r="O87" s="41"/>
      <c r="P87" s="41"/>
      <c r="Q87" s="41"/>
      <c r="R87" s="41"/>
      <c r="S87" s="86"/>
    </row>
    <row r="88" spans="1:19" hidden="1" x14ac:dyDescent="0.2">
      <c r="A88" s="167"/>
      <c r="B88" s="149"/>
      <c r="C88" s="118" t="s">
        <v>23</v>
      </c>
      <c r="D88" s="21"/>
      <c r="E88" s="21"/>
      <c r="F88" s="21"/>
      <c r="G88" s="41" t="e">
        <f>-#REF!</f>
        <v>#REF!</v>
      </c>
      <c r="H88" s="66"/>
      <c r="I88" s="21"/>
      <c r="J88" s="41"/>
      <c r="K88" s="41"/>
      <c r="L88" s="41"/>
      <c r="M88" s="86"/>
      <c r="N88" s="85"/>
      <c r="O88" s="41"/>
      <c r="P88" s="41"/>
      <c r="Q88" s="41"/>
      <c r="R88" s="41"/>
      <c r="S88" s="86"/>
    </row>
    <row r="89" spans="1:19" hidden="1" x14ac:dyDescent="0.2">
      <c r="A89" s="167"/>
      <c r="B89" s="149"/>
      <c r="C89" s="118" t="s">
        <v>24</v>
      </c>
      <c r="D89" s="21"/>
      <c r="E89" s="21"/>
      <c r="F89" s="21"/>
      <c r="G89" s="41">
        <v>-19.829999999999998</v>
      </c>
      <c r="H89" s="66"/>
      <c r="I89" s="21"/>
      <c r="J89" s="41"/>
      <c r="K89" s="41"/>
      <c r="L89" s="41"/>
      <c r="M89" s="86"/>
      <c r="N89" s="85"/>
      <c r="O89" s="41"/>
      <c r="P89" s="41"/>
      <c r="Q89" s="41"/>
      <c r="R89" s="41"/>
      <c r="S89" s="86"/>
    </row>
    <row r="90" spans="1:19" hidden="1" x14ac:dyDescent="0.2">
      <c r="A90" s="167"/>
      <c r="B90" s="149"/>
      <c r="C90" s="129" t="s">
        <v>21</v>
      </c>
      <c r="D90" s="60"/>
      <c r="E90" s="60"/>
      <c r="F90" s="60"/>
      <c r="G90" s="62" t="e">
        <f>SUM(G87:G89)</f>
        <v>#REF!</v>
      </c>
      <c r="H90" s="81"/>
      <c r="I90" s="60"/>
      <c r="J90" s="41"/>
      <c r="K90" s="41"/>
      <c r="L90" s="41"/>
      <c r="M90" s="86"/>
      <c r="N90" s="85"/>
      <c r="O90" s="41"/>
      <c r="P90" s="41"/>
      <c r="Q90" s="41"/>
      <c r="R90" s="41"/>
      <c r="S90" s="86"/>
    </row>
    <row r="91" spans="1:19" hidden="1" x14ac:dyDescent="0.2">
      <c r="A91" s="167"/>
      <c r="B91" s="149"/>
      <c r="C91" s="118"/>
      <c r="D91" s="21"/>
      <c r="E91" s="21"/>
      <c r="F91" s="21"/>
      <c r="G91" s="41"/>
      <c r="H91" s="66"/>
      <c r="I91" s="21"/>
      <c r="J91" s="41"/>
      <c r="K91" s="41"/>
      <c r="L91" s="41"/>
      <c r="M91" s="86"/>
      <c r="N91" s="85"/>
      <c r="O91" s="41"/>
      <c r="P91" s="41"/>
      <c r="Q91" s="41"/>
      <c r="R91" s="41"/>
      <c r="S91" s="86"/>
    </row>
    <row r="92" spans="1:19" hidden="1" x14ac:dyDescent="0.2">
      <c r="A92" s="167"/>
      <c r="B92" s="149"/>
      <c r="C92" s="129" t="s">
        <v>26</v>
      </c>
      <c r="D92" s="60"/>
      <c r="E92" s="60"/>
      <c r="F92" s="60"/>
      <c r="G92" s="41" t="e">
        <f>G90-#REF!</f>
        <v>#REF!</v>
      </c>
      <c r="H92" s="81"/>
      <c r="I92" s="60"/>
      <c r="J92" s="41"/>
      <c r="K92" s="41"/>
      <c r="L92" s="41"/>
      <c r="M92" s="86"/>
      <c r="N92" s="85"/>
      <c r="O92" s="41"/>
      <c r="P92" s="41"/>
      <c r="Q92" s="41"/>
      <c r="R92" s="41"/>
      <c r="S92" s="86"/>
    </row>
    <row r="93" spans="1:19" hidden="1" x14ac:dyDescent="0.2">
      <c r="A93" s="167"/>
      <c r="B93" s="149"/>
      <c r="C93" s="118"/>
      <c r="D93" s="21"/>
      <c r="E93" s="21"/>
      <c r="F93" s="21"/>
      <c r="G93" s="41"/>
      <c r="H93" s="66"/>
      <c r="I93" s="21"/>
      <c r="J93" s="41"/>
      <c r="K93" s="41"/>
      <c r="L93" s="41"/>
      <c r="M93" s="86"/>
      <c r="N93" s="85"/>
      <c r="O93" s="41"/>
      <c r="P93" s="41"/>
      <c r="Q93" s="41"/>
      <c r="R93" s="41"/>
      <c r="S93" s="86"/>
    </row>
    <row r="94" spans="1:19" hidden="1" x14ac:dyDescent="0.2">
      <c r="A94" s="167"/>
      <c r="B94" s="149"/>
      <c r="C94" s="118"/>
      <c r="D94" s="21"/>
      <c r="E94" s="21"/>
      <c r="F94" s="21"/>
      <c r="G94" s="41"/>
      <c r="H94" s="66"/>
      <c r="I94" s="21"/>
      <c r="J94" s="41"/>
      <c r="K94" s="41"/>
      <c r="L94" s="41"/>
      <c r="M94" s="86"/>
      <c r="N94" s="85"/>
      <c r="O94" s="41"/>
      <c r="P94" s="41"/>
      <c r="Q94" s="41"/>
      <c r="R94" s="41"/>
      <c r="S94" s="86"/>
    </row>
    <row r="95" spans="1:19" x14ac:dyDescent="0.2">
      <c r="A95" s="167"/>
      <c r="B95" s="149"/>
      <c r="C95" s="118" t="s">
        <v>38</v>
      </c>
      <c r="D95" s="21"/>
      <c r="E95" s="21"/>
      <c r="F95" s="21"/>
      <c r="G95" s="41">
        <v>0</v>
      </c>
      <c r="H95" s="66">
        <f>G95</f>
        <v>0</v>
      </c>
      <c r="I95" s="21"/>
      <c r="J95" s="41"/>
      <c r="K95" s="41"/>
      <c r="L95" s="41"/>
      <c r="M95" s="86">
        <v>0</v>
      </c>
      <c r="N95" s="85" t="s">
        <v>50</v>
      </c>
      <c r="O95" s="41"/>
      <c r="P95" s="41">
        <v>0</v>
      </c>
      <c r="Q95" s="41"/>
      <c r="R95" s="41"/>
      <c r="S95" s="86">
        <v>0</v>
      </c>
    </row>
    <row r="96" spans="1:19" x14ac:dyDescent="0.2">
      <c r="A96" s="167"/>
      <c r="B96" s="149"/>
      <c r="C96" s="128" t="s">
        <v>39</v>
      </c>
      <c r="D96" s="24"/>
      <c r="E96" s="63"/>
      <c r="F96" s="64"/>
      <c r="G96" s="63">
        <v>0</v>
      </c>
      <c r="H96" s="99">
        <f>G96</f>
        <v>0</v>
      </c>
      <c r="I96" s="113"/>
      <c r="J96" s="63"/>
      <c r="K96" s="63"/>
      <c r="L96" s="63"/>
      <c r="M96" s="93">
        <v>16253376</v>
      </c>
      <c r="N96" s="92" t="s">
        <v>50</v>
      </c>
      <c r="O96" s="63"/>
      <c r="P96" s="63">
        <v>14429937</v>
      </c>
      <c r="Q96" s="63">
        <f>P96*1.02</f>
        <v>14718535.74</v>
      </c>
      <c r="R96" s="63"/>
      <c r="S96" s="93">
        <f>Q96+R96</f>
        <v>14718535.74</v>
      </c>
    </row>
    <row r="97" spans="1:19" x14ac:dyDescent="0.2">
      <c r="A97" s="167"/>
      <c r="B97" s="149"/>
      <c r="C97" s="129" t="s">
        <v>40</v>
      </c>
      <c r="D97" s="60"/>
      <c r="E97" s="60" t="s">
        <v>50</v>
      </c>
      <c r="F97" s="60"/>
      <c r="G97" s="41">
        <f>SUM(G95:G96)</f>
        <v>0</v>
      </c>
      <c r="H97" s="81">
        <f>H95+H96</f>
        <v>0</v>
      </c>
      <c r="I97" s="60"/>
      <c r="J97" s="41"/>
      <c r="K97" s="41"/>
      <c r="L97" s="41"/>
      <c r="M97" s="86">
        <f>SUM(M95:M96)</f>
        <v>16253376</v>
      </c>
      <c r="N97" s="85" t="s">
        <v>50</v>
      </c>
      <c r="O97" s="41"/>
      <c r="P97" s="41">
        <f>SUM(P95:P96)</f>
        <v>14429937</v>
      </c>
      <c r="Q97" s="41"/>
      <c r="R97" s="41"/>
      <c r="S97" s="86">
        <f>SUM(S95:S96)</f>
        <v>14718535.74</v>
      </c>
    </row>
    <row r="98" spans="1:19" x14ac:dyDescent="0.2">
      <c r="A98" s="167"/>
      <c r="B98" s="149"/>
      <c r="C98" s="118"/>
      <c r="D98" s="21"/>
      <c r="E98" s="23"/>
      <c r="F98" s="23"/>
      <c r="G98" s="63"/>
      <c r="H98" s="84"/>
      <c r="I98" s="23"/>
      <c r="J98" s="63"/>
      <c r="K98" s="63"/>
      <c r="L98" s="63"/>
      <c r="M98" s="93"/>
      <c r="N98" s="92"/>
      <c r="O98" s="63"/>
      <c r="P98" s="63"/>
      <c r="Q98" s="63"/>
      <c r="R98" s="63"/>
      <c r="S98" s="93"/>
    </row>
    <row r="99" spans="1:19" x14ac:dyDescent="0.2">
      <c r="A99" s="167"/>
      <c r="B99" s="149"/>
      <c r="C99" s="129" t="s">
        <v>41</v>
      </c>
      <c r="D99" s="60"/>
      <c r="E99" s="60" t="s">
        <v>50</v>
      </c>
      <c r="F99" s="60"/>
      <c r="G99" s="41">
        <f>G83-G97</f>
        <v>47891124.57</v>
      </c>
      <c r="H99" s="223">
        <f>H83-H97</f>
        <v>47891124.57</v>
      </c>
      <c r="I99" s="60"/>
      <c r="J99" s="41"/>
      <c r="K99" s="41"/>
      <c r="L99" s="41"/>
      <c r="M99" s="86">
        <f>M83-M97</f>
        <v>34076067.74000001</v>
      </c>
      <c r="N99" s="85" t="s">
        <v>50</v>
      </c>
      <c r="O99" s="41"/>
      <c r="P99" s="41">
        <f>P83-P97</f>
        <v>37712378.038980007</v>
      </c>
      <c r="Q99" s="41"/>
      <c r="R99" s="41"/>
      <c r="S99" s="86">
        <f>S83-S97</f>
        <v>37481311.239959605</v>
      </c>
    </row>
    <row r="100" spans="1:19" x14ac:dyDescent="0.2">
      <c r="A100" s="167"/>
      <c r="B100" s="149"/>
      <c r="C100" s="118"/>
      <c r="D100" s="21"/>
      <c r="E100" s="21"/>
      <c r="F100" s="21"/>
      <c r="G100" s="41"/>
      <c r="H100" s="66"/>
      <c r="I100" s="21"/>
      <c r="J100" s="41"/>
      <c r="K100" s="41"/>
      <c r="L100" s="41"/>
      <c r="M100" s="86"/>
      <c r="N100" s="85"/>
      <c r="O100" s="41"/>
      <c r="P100" s="41"/>
      <c r="Q100" s="41"/>
      <c r="R100" s="41"/>
      <c r="S100" s="86"/>
    </row>
    <row r="101" spans="1:19" x14ac:dyDescent="0.2">
      <c r="A101" s="173"/>
      <c r="B101" s="159"/>
      <c r="C101" s="130"/>
      <c r="D101" s="23"/>
      <c r="E101" s="23"/>
      <c r="F101" s="23"/>
      <c r="G101" s="63"/>
      <c r="H101" s="84"/>
      <c r="I101" s="23"/>
      <c r="J101" s="63"/>
      <c r="K101" s="63"/>
      <c r="L101" s="63"/>
      <c r="M101" s="93"/>
      <c r="N101" s="92"/>
      <c r="O101" s="63"/>
      <c r="P101" s="63"/>
      <c r="Q101" s="63"/>
      <c r="R101" s="63"/>
      <c r="S101" s="93"/>
    </row>
    <row r="103" spans="1:19" x14ac:dyDescent="0.2">
      <c r="H103" s="193"/>
    </row>
    <row r="105" spans="1:19" x14ac:dyDescent="0.2">
      <c r="H105" s="193"/>
    </row>
    <row r="107" spans="1:19" x14ac:dyDescent="0.2">
      <c r="D107" s="193"/>
      <c r="E107" s="193"/>
      <c r="F107" s="193"/>
      <c r="H107" s="193"/>
      <c r="I107" s="38"/>
    </row>
  </sheetData>
  <mergeCells count="3">
    <mergeCell ref="N5:S5"/>
    <mergeCell ref="I5:M5"/>
    <mergeCell ref="D5:H5"/>
  </mergeCells>
  <phoneticPr fontId="0" type="noConversion"/>
  <printOptions horizontalCentered="1"/>
  <pageMargins left="0" right="0" top="0.5" bottom="0.5" header="0.5" footer="0.5"/>
  <pageSetup paperSize="5" scale="65"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2"/>
  <sheetViews>
    <sheetView workbookViewId="0">
      <selection activeCell="C27" sqref="C27"/>
    </sheetView>
  </sheetViews>
  <sheetFormatPr defaultRowHeight="12.75" x14ac:dyDescent="0.2"/>
  <cols>
    <col min="1" max="1" width="14.5703125" bestFit="1" customWidth="1"/>
    <col min="2" max="2" width="37.5703125" bestFit="1" customWidth="1"/>
    <col min="3" max="3" width="7.85546875" bestFit="1" customWidth="1"/>
  </cols>
  <sheetData>
    <row r="1" spans="1:3" x14ac:dyDescent="0.2">
      <c r="A1" s="181" t="s">
        <v>80</v>
      </c>
      <c r="B1" s="181" t="s">
        <v>28</v>
      </c>
      <c r="C1" s="181" t="s">
        <v>81</v>
      </c>
    </row>
    <row r="2" spans="1:3" x14ac:dyDescent="0.2">
      <c r="A2" s="181" t="s">
        <v>329</v>
      </c>
      <c r="B2" s="181" t="s">
        <v>82</v>
      </c>
    </row>
    <row r="3" spans="1:3" x14ac:dyDescent="0.2">
      <c r="A3" s="181" t="s">
        <v>330</v>
      </c>
      <c r="B3" s="181" t="s">
        <v>83</v>
      </c>
    </row>
    <row r="4" spans="1:3" x14ac:dyDescent="0.2">
      <c r="A4" s="181" t="s">
        <v>331</v>
      </c>
      <c r="B4" s="181" t="s">
        <v>665</v>
      </c>
    </row>
    <row r="5" spans="1:3" x14ac:dyDescent="0.2">
      <c r="A5" s="181" t="s">
        <v>332</v>
      </c>
      <c r="B5" s="181" t="s">
        <v>666</v>
      </c>
    </row>
    <row r="6" spans="1:3" x14ac:dyDescent="0.2">
      <c r="A6" s="181" t="s">
        <v>333</v>
      </c>
      <c r="B6" s="181" t="s">
        <v>84</v>
      </c>
    </row>
    <row r="7" spans="1:3" x14ac:dyDescent="0.2">
      <c r="A7" s="181" t="s">
        <v>334</v>
      </c>
      <c r="B7" s="181" t="s">
        <v>85</v>
      </c>
    </row>
    <row r="8" spans="1:3" x14ac:dyDescent="0.2">
      <c r="A8" s="181" t="s">
        <v>335</v>
      </c>
      <c r="B8" s="181" t="s">
        <v>667</v>
      </c>
    </row>
    <row r="9" spans="1:3" x14ac:dyDescent="0.2">
      <c r="A9" s="181" t="s">
        <v>336</v>
      </c>
      <c r="B9" s="181" t="s">
        <v>668</v>
      </c>
    </row>
    <row r="10" spans="1:3" x14ac:dyDescent="0.2">
      <c r="A10" s="181" t="s">
        <v>337</v>
      </c>
      <c r="B10" s="181" t="s">
        <v>338</v>
      </c>
    </row>
    <row r="11" spans="1:3" x14ac:dyDescent="0.2">
      <c r="A11" s="181" t="s">
        <v>339</v>
      </c>
      <c r="B11" s="181" t="s">
        <v>86</v>
      </c>
    </row>
    <row r="12" spans="1:3" x14ac:dyDescent="0.2">
      <c r="A12" s="181" t="s">
        <v>340</v>
      </c>
      <c r="B12" s="181" t="s">
        <v>669</v>
      </c>
    </row>
    <row r="13" spans="1:3" x14ac:dyDescent="0.2">
      <c r="A13" s="181" t="s">
        <v>341</v>
      </c>
      <c r="B13" s="181" t="s">
        <v>87</v>
      </c>
    </row>
    <row r="14" spans="1:3" x14ac:dyDescent="0.2">
      <c r="A14" s="181" t="s">
        <v>342</v>
      </c>
      <c r="B14" s="181" t="s">
        <v>670</v>
      </c>
    </row>
    <row r="15" spans="1:3" x14ac:dyDescent="0.2">
      <c r="A15" s="181" t="s">
        <v>343</v>
      </c>
      <c r="B15" s="181" t="s">
        <v>88</v>
      </c>
    </row>
    <row r="16" spans="1:3" x14ac:dyDescent="0.2">
      <c r="A16" s="181" t="s">
        <v>344</v>
      </c>
      <c r="B16" s="181" t="s">
        <v>89</v>
      </c>
    </row>
    <row r="17" spans="1:2" x14ac:dyDescent="0.2">
      <c r="A17" s="181" t="s">
        <v>345</v>
      </c>
      <c r="B17" s="181" t="s">
        <v>671</v>
      </c>
    </row>
    <row r="18" spans="1:2" x14ac:dyDescent="0.2">
      <c r="A18" s="181" t="s">
        <v>346</v>
      </c>
      <c r="B18" s="181" t="s">
        <v>672</v>
      </c>
    </row>
    <row r="19" spans="1:2" x14ac:dyDescent="0.2">
      <c r="A19" s="181" t="s">
        <v>347</v>
      </c>
      <c r="B19" s="181" t="s">
        <v>90</v>
      </c>
    </row>
    <row r="20" spans="1:2" x14ac:dyDescent="0.2">
      <c r="A20" s="181" t="s">
        <v>348</v>
      </c>
      <c r="B20" s="181" t="s">
        <v>91</v>
      </c>
    </row>
    <row r="21" spans="1:2" x14ac:dyDescent="0.2">
      <c r="A21" s="181" t="s">
        <v>349</v>
      </c>
      <c r="B21" s="181" t="s">
        <v>92</v>
      </c>
    </row>
    <row r="22" spans="1:2" x14ac:dyDescent="0.2">
      <c r="A22" s="181" t="s">
        <v>350</v>
      </c>
      <c r="B22" s="181" t="s">
        <v>93</v>
      </c>
    </row>
    <row r="23" spans="1:2" x14ac:dyDescent="0.2">
      <c r="A23" s="181" t="s">
        <v>351</v>
      </c>
      <c r="B23" s="181" t="s">
        <v>94</v>
      </c>
    </row>
    <row r="24" spans="1:2" x14ac:dyDescent="0.2">
      <c r="A24" s="181" t="s">
        <v>352</v>
      </c>
      <c r="B24" s="181" t="s">
        <v>95</v>
      </c>
    </row>
    <row r="25" spans="1:2" x14ac:dyDescent="0.2">
      <c r="A25" s="181" t="s">
        <v>353</v>
      </c>
      <c r="B25" s="181" t="s">
        <v>96</v>
      </c>
    </row>
    <row r="26" spans="1:2" x14ac:dyDescent="0.2">
      <c r="A26" s="181" t="s">
        <v>354</v>
      </c>
      <c r="B26" s="181" t="s">
        <v>97</v>
      </c>
    </row>
    <row r="27" spans="1:2" x14ac:dyDescent="0.2">
      <c r="A27" s="181" t="s">
        <v>355</v>
      </c>
      <c r="B27" s="181" t="s">
        <v>98</v>
      </c>
    </row>
    <row r="28" spans="1:2" x14ac:dyDescent="0.2">
      <c r="A28" s="181" t="s">
        <v>356</v>
      </c>
      <c r="B28" s="181" t="s">
        <v>99</v>
      </c>
    </row>
    <row r="29" spans="1:2" x14ac:dyDescent="0.2">
      <c r="A29" s="181" t="s">
        <v>357</v>
      </c>
      <c r="B29" s="181" t="s">
        <v>100</v>
      </c>
    </row>
    <row r="30" spans="1:2" x14ac:dyDescent="0.2">
      <c r="A30" s="181" t="s">
        <v>358</v>
      </c>
      <c r="B30" s="181" t="s">
        <v>101</v>
      </c>
    </row>
    <row r="31" spans="1:2" x14ac:dyDescent="0.2">
      <c r="A31" s="181" t="s">
        <v>359</v>
      </c>
      <c r="B31" s="181" t="s">
        <v>102</v>
      </c>
    </row>
    <row r="32" spans="1:2" x14ac:dyDescent="0.2">
      <c r="A32" s="181" t="s">
        <v>360</v>
      </c>
      <c r="B32" s="181" t="s">
        <v>103</v>
      </c>
    </row>
    <row r="33" spans="1:2" x14ac:dyDescent="0.2">
      <c r="A33" s="181" t="s">
        <v>361</v>
      </c>
      <c r="B33" s="181" t="s">
        <v>673</v>
      </c>
    </row>
    <row r="34" spans="1:2" x14ac:dyDescent="0.2">
      <c r="A34" s="181" t="s">
        <v>362</v>
      </c>
      <c r="B34" s="181" t="s">
        <v>104</v>
      </c>
    </row>
    <row r="35" spans="1:2" x14ac:dyDescent="0.2">
      <c r="A35" s="181" t="s">
        <v>363</v>
      </c>
      <c r="B35" s="181" t="s">
        <v>364</v>
      </c>
    </row>
    <row r="36" spans="1:2" x14ac:dyDescent="0.2">
      <c r="A36" s="181" t="s">
        <v>365</v>
      </c>
      <c r="B36" s="181" t="s">
        <v>105</v>
      </c>
    </row>
    <row r="37" spans="1:2" x14ac:dyDescent="0.2">
      <c r="A37" s="181" t="s">
        <v>366</v>
      </c>
      <c r="B37" s="181" t="s">
        <v>674</v>
      </c>
    </row>
    <row r="38" spans="1:2" x14ac:dyDescent="0.2">
      <c r="A38" s="181" t="s">
        <v>367</v>
      </c>
      <c r="B38" s="181" t="s">
        <v>106</v>
      </c>
    </row>
    <row r="39" spans="1:2" x14ac:dyDescent="0.2">
      <c r="A39" s="181" t="s">
        <v>368</v>
      </c>
      <c r="B39" s="181" t="s">
        <v>675</v>
      </c>
    </row>
    <row r="40" spans="1:2" x14ac:dyDescent="0.2">
      <c r="A40" s="181" t="s">
        <v>369</v>
      </c>
      <c r="B40" s="181" t="s">
        <v>676</v>
      </c>
    </row>
    <row r="41" spans="1:2" x14ac:dyDescent="0.2">
      <c r="A41" s="181" t="s">
        <v>370</v>
      </c>
      <c r="B41" s="181" t="s">
        <v>328</v>
      </c>
    </row>
    <row r="42" spans="1:2" x14ac:dyDescent="0.2">
      <c r="A42" s="181" t="s">
        <v>371</v>
      </c>
      <c r="B42" s="181" t="s">
        <v>677</v>
      </c>
    </row>
    <row r="43" spans="1:2" x14ac:dyDescent="0.2">
      <c r="A43" s="181" t="s">
        <v>372</v>
      </c>
      <c r="B43" s="181" t="s">
        <v>107</v>
      </c>
    </row>
    <row r="44" spans="1:2" x14ac:dyDescent="0.2">
      <c r="A44" s="181" t="s">
        <v>373</v>
      </c>
      <c r="B44" s="181" t="s">
        <v>678</v>
      </c>
    </row>
    <row r="45" spans="1:2" x14ac:dyDescent="0.2">
      <c r="A45" s="181" t="s">
        <v>374</v>
      </c>
      <c r="B45" s="181" t="s">
        <v>108</v>
      </c>
    </row>
    <row r="46" spans="1:2" x14ac:dyDescent="0.2">
      <c r="A46" s="181" t="s">
        <v>375</v>
      </c>
      <c r="B46" s="181" t="s">
        <v>109</v>
      </c>
    </row>
    <row r="47" spans="1:2" x14ac:dyDescent="0.2">
      <c r="A47" s="181" t="s">
        <v>376</v>
      </c>
      <c r="B47" s="181" t="s">
        <v>110</v>
      </c>
    </row>
    <row r="48" spans="1:2" x14ac:dyDescent="0.2">
      <c r="A48" s="181" t="s">
        <v>377</v>
      </c>
      <c r="B48" s="181" t="s">
        <v>111</v>
      </c>
    </row>
    <row r="49" spans="1:2" x14ac:dyDescent="0.2">
      <c r="A49" s="181" t="s">
        <v>378</v>
      </c>
      <c r="B49" s="181" t="s">
        <v>379</v>
      </c>
    </row>
    <row r="50" spans="1:2" x14ac:dyDescent="0.2">
      <c r="A50" s="181" t="s">
        <v>380</v>
      </c>
      <c r="B50" s="181" t="s">
        <v>679</v>
      </c>
    </row>
    <row r="51" spans="1:2" x14ac:dyDescent="0.2">
      <c r="A51" s="181" t="s">
        <v>381</v>
      </c>
      <c r="B51" s="181" t="s">
        <v>382</v>
      </c>
    </row>
    <row r="52" spans="1:2" x14ac:dyDescent="0.2">
      <c r="A52" s="181" t="s">
        <v>383</v>
      </c>
      <c r="B52" s="181" t="s">
        <v>112</v>
      </c>
    </row>
    <row r="53" spans="1:2" x14ac:dyDescent="0.2">
      <c r="A53" s="181" t="s">
        <v>384</v>
      </c>
      <c r="B53" s="181" t="s">
        <v>680</v>
      </c>
    </row>
    <row r="54" spans="1:2" x14ac:dyDescent="0.2">
      <c r="A54" s="181" t="s">
        <v>385</v>
      </c>
      <c r="B54" s="181" t="s">
        <v>681</v>
      </c>
    </row>
    <row r="55" spans="1:2" x14ac:dyDescent="0.2">
      <c r="A55" s="181" t="s">
        <v>386</v>
      </c>
      <c r="B55" s="181" t="s">
        <v>682</v>
      </c>
    </row>
    <row r="56" spans="1:2" x14ac:dyDescent="0.2">
      <c r="A56" s="181" t="s">
        <v>387</v>
      </c>
      <c r="B56" s="181" t="s">
        <v>683</v>
      </c>
    </row>
    <row r="57" spans="1:2" x14ac:dyDescent="0.2">
      <c r="A57" s="181" t="s">
        <v>388</v>
      </c>
      <c r="B57" s="181" t="s">
        <v>684</v>
      </c>
    </row>
    <row r="58" spans="1:2" x14ac:dyDescent="0.2">
      <c r="A58" s="181" t="s">
        <v>389</v>
      </c>
      <c r="B58" s="181" t="s">
        <v>685</v>
      </c>
    </row>
    <row r="59" spans="1:2" x14ac:dyDescent="0.2">
      <c r="A59" s="181" t="s">
        <v>390</v>
      </c>
      <c r="B59" s="181" t="s">
        <v>686</v>
      </c>
    </row>
    <row r="60" spans="1:2" x14ac:dyDescent="0.2">
      <c r="A60" s="181" t="s">
        <v>391</v>
      </c>
      <c r="B60" s="181" t="s">
        <v>687</v>
      </c>
    </row>
    <row r="61" spans="1:2" x14ac:dyDescent="0.2">
      <c r="A61" s="181" t="s">
        <v>392</v>
      </c>
      <c r="B61" s="181" t="s">
        <v>688</v>
      </c>
    </row>
    <row r="62" spans="1:2" x14ac:dyDescent="0.2">
      <c r="A62" s="181" t="s">
        <v>393</v>
      </c>
      <c r="B62" s="181" t="s">
        <v>113</v>
      </c>
    </row>
    <row r="63" spans="1:2" x14ac:dyDescent="0.2">
      <c r="A63" s="181" t="s">
        <v>394</v>
      </c>
      <c r="B63" s="181" t="s">
        <v>114</v>
      </c>
    </row>
    <row r="64" spans="1:2" x14ac:dyDescent="0.2">
      <c r="A64" s="181" t="s">
        <v>395</v>
      </c>
      <c r="B64" s="181" t="s">
        <v>689</v>
      </c>
    </row>
    <row r="65" spans="1:2" x14ac:dyDescent="0.2">
      <c r="A65" s="181" t="s">
        <v>396</v>
      </c>
      <c r="B65" s="181" t="s">
        <v>690</v>
      </c>
    </row>
    <row r="66" spans="1:2" x14ac:dyDescent="0.2">
      <c r="A66" s="181" t="s">
        <v>397</v>
      </c>
      <c r="B66" s="181" t="s">
        <v>691</v>
      </c>
    </row>
    <row r="67" spans="1:2" x14ac:dyDescent="0.2">
      <c r="A67" s="181" t="s">
        <v>398</v>
      </c>
      <c r="B67" s="181" t="s">
        <v>692</v>
      </c>
    </row>
    <row r="68" spans="1:2" x14ac:dyDescent="0.2">
      <c r="A68" s="181" t="s">
        <v>399</v>
      </c>
      <c r="B68" s="181" t="s">
        <v>693</v>
      </c>
    </row>
    <row r="69" spans="1:2" x14ac:dyDescent="0.2">
      <c r="A69" s="181" t="s">
        <v>400</v>
      </c>
      <c r="B69" s="181" t="s">
        <v>694</v>
      </c>
    </row>
    <row r="70" spans="1:2" x14ac:dyDescent="0.2">
      <c r="A70" s="181" t="s">
        <v>401</v>
      </c>
      <c r="B70" s="181" t="s">
        <v>695</v>
      </c>
    </row>
    <row r="71" spans="1:2" x14ac:dyDescent="0.2">
      <c r="A71" s="181" t="s">
        <v>402</v>
      </c>
      <c r="B71" s="181" t="s">
        <v>696</v>
      </c>
    </row>
    <row r="72" spans="1:2" x14ac:dyDescent="0.2">
      <c r="A72" s="181" t="s">
        <v>403</v>
      </c>
      <c r="B72" s="181" t="s">
        <v>697</v>
      </c>
    </row>
    <row r="73" spans="1:2" x14ac:dyDescent="0.2">
      <c r="A73" s="181" t="s">
        <v>404</v>
      </c>
      <c r="B73" s="181" t="s">
        <v>698</v>
      </c>
    </row>
    <row r="74" spans="1:2" x14ac:dyDescent="0.2">
      <c r="A74" s="181" t="s">
        <v>405</v>
      </c>
      <c r="B74" s="181" t="s">
        <v>699</v>
      </c>
    </row>
    <row r="75" spans="1:2" x14ac:dyDescent="0.2">
      <c r="A75" s="181" t="s">
        <v>700</v>
      </c>
      <c r="B75" s="181" t="s">
        <v>701</v>
      </c>
    </row>
    <row r="76" spans="1:2" x14ac:dyDescent="0.2">
      <c r="A76" s="181" t="s">
        <v>406</v>
      </c>
      <c r="B76" s="181" t="s">
        <v>115</v>
      </c>
    </row>
    <row r="77" spans="1:2" x14ac:dyDescent="0.2">
      <c r="A77" s="181" t="s">
        <v>407</v>
      </c>
      <c r="B77" s="181" t="s">
        <v>116</v>
      </c>
    </row>
    <row r="78" spans="1:2" x14ac:dyDescent="0.2">
      <c r="A78" s="181" t="s">
        <v>408</v>
      </c>
      <c r="B78" s="181" t="s">
        <v>117</v>
      </c>
    </row>
    <row r="79" spans="1:2" x14ac:dyDescent="0.2">
      <c r="A79" s="181" t="s">
        <v>409</v>
      </c>
      <c r="B79" s="181" t="s">
        <v>702</v>
      </c>
    </row>
    <row r="80" spans="1:2" x14ac:dyDescent="0.2">
      <c r="A80" s="181" t="s">
        <v>410</v>
      </c>
      <c r="B80" s="181" t="s">
        <v>703</v>
      </c>
    </row>
    <row r="81" spans="1:2" x14ac:dyDescent="0.2">
      <c r="A81" s="181" t="s">
        <v>411</v>
      </c>
      <c r="B81" s="181" t="s">
        <v>118</v>
      </c>
    </row>
    <row r="82" spans="1:2" x14ac:dyDescent="0.2">
      <c r="A82" s="181" t="s">
        <v>412</v>
      </c>
      <c r="B82" s="181" t="s">
        <v>119</v>
      </c>
    </row>
    <row r="83" spans="1:2" x14ac:dyDescent="0.2">
      <c r="A83" s="181" t="s">
        <v>413</v>
      </c>
      <c r="B83" s="181" t="s">
        <v>120</v>
      </c>
    </row>
    <row r="84" spans="1:2" x14ac:dyDescent="0.2">
      <c r="A84" s="181" t="s">
        <v>414</v>
      </c>
      <c r="B84" s="181" t="s">
        <v>704</v>
      </c>
    </row>
    <row r="85" spans="1:2" x14ac:dyDescent="0.2">
      <c r="A85" s="181" t="s">
        <v>415</v>
      </c>
      <c r="B85" s="181" t="s">
        <v>662</v>
      </c>
    </row>
    <row r="86" spans="1:2" x14ac:dyDescent="0.2">
      <c r="A86" s="181" t="s">
        <v>416</v>
      </c>
      <c r="B86" s="181" t="s">
        <v>121</v>
      </c>
    </row>
    <row r="87" spans="1:2" x14ac:dyDescent="0.2">
      <c r="A87" s="181" t="s">
        <v>417</v>
      </c>
      <c r="B87" s="181" t="s">
        <v>122</v>
      </c>
    </row>
    <row r="88" spans="1:2" x14ac:dyDescent="0.2">
      <c r="A88" s="181" t="s">
        <v>418</v>
      </c>
      <c r="B88" s="181" t="s">
        <v>123</v>
      </c>
    </row>
    <row r="89" spans="1:2" x14ac:dyDescent="0.2">
      <c r="A89" s="181" t="s">
        <v>419</v>
      </c>
      <c r="B89" s="181" t="s">
        <v>124</v>
      </c>
    </row>
    <row r="90" spans="1:2" x14ac:dyDescent="0.2">
      <c r="A90" s="181" t="s">
        <v>420</v>
      </c>
      <c r="B90" s="181" t="s">
        <v>125</v>
      </c>
    </row>
    <row r="91" spans="1:2" x14ac:dyDescent="0.2">
      <c r="A91" s="181" t="s">
        <v>421</v>
      </c>
      <c r="B91" s="181" t="s">
        <v>126</v>
      </c>
    </row>
    <row r="92" spans="1:2" x14ac:dyDescent="0.2">
      <c r="A92" s="181" t="s">
        <v>422</v>
      </c>
      <c r="B92" s="181" t="s">
        <v>705</v>
      </c>
    </row>
    <row r="93" spans="1:2" x14ac:dyDescent="0.2">
      <c r="A93" s="181" t="s">
        <v>423</v>
      </c>
      <c r="B93" s="181" t="s">
        <v>127</v>
      </c>
    </row>
    <row r="94" spans="1:2" x14ac:dyDescent="0.2">
      <c r="A94" s="181" t="s">
        <v>424</v>
      </c>
      <c r="B94" s="181" t="s">
        <v>128</v>
      </c>
    </row>
    <row r="95" spans="1:2" x14ac:dyDescent="0.2">
      <c r="A95" s="181" t="s">
        <v>425</v>
      </c>
      <c r="B95" s="181" t="s">
        <v>129</v>
      </c>
    </row>
    <row r="96" spans="1:2" x14ac:dyDescent="0.2">
      <c r="A96" s="181" t="s">
        <v>426</v>
      </c>
      <c r="B96" s="181" t="s">
        <v>130</v>
      </c>
    </row>
    <row r="97" spans="1:2" x14ac:dyDescent="0.2">
      <c r="A97" s="181" t="s">
        <v>427</v>
      </c>
      <c r="B97" s="181" t="s">
        <v>706</v>
      </c>
    </row>
    <row r="98" spans="1:2" x14ac:dyDescent="0.2">
      <c r="A98" s="181" t="s">
        <v>428</v>
      </c>
      <c r="B98" s="181" t="s">
        <v>707</v>
      </c>
    </row>
    <row r="99" spans="1:2" x14ac:dyDescent="0.2">
      <c r="A99" s="181" t="s">
        <v>429</v>
      </c>
      <c r="B99" s="181" t="s">
        <v>131</v>
      </c>
    </row>
    <row r="100" spans="1:2" x14ac:dyDescent="0.2">
      <c r="A100" s="181" t="s">
        <v>430</v>
      </c>
      <c r="B100" s="181" t="s">
        <v>132</v>
      </c>
    </row>
    <row r="101" spans="1:2" x14ac:dyDescent="0.2">
      <c r="A101" s="181" t="s">
        <v>431</v>
      </c>
      <c r="B101" s="181" t="s">
        <v>133</v>
      </c>
    </row>
    <row r="102" spans="1:2" x14ac:dyDescent="0.2">
      <c r="A102" s="181" t="s">
        <v>432</v>
      </c>
      <c r="B102" s="181" t="s">
        <v>134</v>
      </c>
    </row>
    <row r="103" spans="1:2" x14ac:dyDescent="0.2">
      <c r="A103" s="181" t="s">
        <v>433</v>
      </c>
      <c r="B103" s="181" t="s">
        <v>135</v>
      </c>
    </row>
    <row r="104" spans="1:2" x14ac:dyDescent="0.2">
      <c r="A104" s="181" t="s">
        <v>434</v>
      </c>
      <c r="B104" s="181" t="s">
        <v>435</v>
      </c>
    </row>
    <row r="105" spans="1:2" x14ac:dyDescent="0.2">
      <c r="A105" s="181" t="s">
        <v>436</v>
      </c>
      <c r="B105" s="181" t="s">
        <v>136</v>
      </c>
    </row>
    <row r="106" spans="1:2" x14ac:dyDescent="0.2">
      <c r="A106" s="181" t="s">
        <v>708</v>
      </c>
      <c r="B106" s="181" t="s">
        <v>709</v>
      </c>
    </row>
    <row r="107" spans="1:2" x14ac:dyDescent="0.2">
      <c r="A107" s="181" t="s">
        <v>437</v>
      </c>
      <c r="B107" s="181" t="s">
        <v>137</v>
      </c>
    </row>
    <row r="108" spans="1:2" x14ac:dyDescent="0.2">
      <c r="A108" s="181" t="s">
        <v>438</v>
      </c>
      <c r="B108" s="181" t="s">
        <v>710</v>
      </c>
    </row>
    <row r="109" spans="1:2" x14ac:dyDescent="0.2">
      <c r="A109" s="181" t="s">
        <v>439</v>
      </c>
      <c r="B109" s="181" t="s">
        <v>711</v>
      </c>
    </row>
    <row r="110" spans="1:2" x14ac:dyDescent="0.2">
      <c r="A110" s="181" t="s">
        <v>440</v>
      </c>
      <c r="B110" s="181" t="s">
        <v>138</v>
      </c>
    </row>
    <row r="111" spans="1:2" x14ac:dyDescent="0.2">
      <c r="A111" s="181" t="s">
        <v>441</v>
      </c>
      <c r="B111" s="181" t="s">
        <v>139</v>
      </c>
    </row>
    <row r="112" spans="1:2" x14ac:dyDescent="0.2">
      <c r="A112" s="181" t="s">
        <v>442</v>
      </c>
      <c r="B112" s="181" t="s">
        <v>140</v>
      </c>
    </row>
    <row r="113" spans="1:2" x14ac:dyDescent="0.2">
      <c r="A113" s="181" t="s">
        <v>443</v>
      </c>
      <c r="B113" s="181" t="s">
        <v>712</v>
      </c>
    </row>
    <row r="114" spans="1:2" x14ac:dyDescent="0.2">
      <c r="A114" s="181" t="s">
        <v>444</v>
      </c>
      <c r="B114" s="181" t="s">
        <v>141</v>
      </c>
    </row>
    <row r="115" spans="1:2" x14ac:dyDescent="0.2">
      <c r="A115" s="181" t="s">
        <v>445</v>
      </c>
      <c r="B115" s="181" t="s">
        <v>713</v>
      </c>
    </row>
    <row r="116" spans="1:2" x14ac:dyDescent="0.2">
      <c r="A116" s="181" t="s">
        <v>446</v>
      </c>
      <c r="B116" s="181" t="s">
        <v>142</v>
      </c>
    </row>
    <row r="117" spans="1:2" x14ac:dyDescent="0.2">
      <c r="A117" s="181" t="s">
        <v>447</v>
      </c>
      <c r="B117" s="181" t="s">
        <v>714</v>
      </c>
    </row>
    <row r="118" spans="1:2" x14ac:dyDescent="0.2">
      <c r="A118" s="181" t="s">
        <v>448</v>
      </c>
      <c r="B118" s="181" t="s">
        <v>143</v>
      </c>
    </row>
    <row r="119" spans="1:2" x14ac:dyDescent="0.2">
      <c r="A119" s="181" t="s">
        <v>449</v>
      </c>
      <c r="B119" s="181" t="s">
        <v>715</v>
      </c>
    </row>
    <row r="120" spans="1:2" x14ac:dyDescent="0.2">
      <c r="A120" s="181" t="s">
        <v>450</v>
      </c>
      <c r="B120" s="181" t="s">
        <v>144</v>
      </c>
    </row>
    <row r="121" spans="1:2" x14ac:dyDescent="0.2">
      <c r="A121" s="181" t="s">
        <v>451</v>
      </c>
      <c r="B121" s="181" t="s">
        <v>716</v>
      </c>
    </row>
    <row r="122" spans="1:2" x14ac:dyDescent="0.2">
      <c r="A122" s="181" t="s">
        <v>452</v>
      </c>
      <c r="B122" s="181" t="s">
        <v>145</v>
      </c>
    </row>
    <row r="123" spans="1:2" x14ac:dyDescent="0.2">
      <c r="A123" s="181" t="s">
        <v>453</v>
      </c>
      <c r="B123" s="181" t="s">
        <v>717</v>
      </c>
    </row>
    <row r="124" spans="1:2" x14ac:dyDescent="0.2">
      <c r="A124" s="181" t="s">
        <v>454</v>
      </c>
      <c r="B124" s="181" t="s">
        <v>146</v>
      </c>
    </row>
    <row r="125" spans="1:2" x14ac:dyDescent="0.2">
      <c r="A125" s="181" t="s">
        <v>455</v>
      </c>
      <c r="B125" s="181" t="s">
        <v>147</v>
      </c>
    </row>
    <row r="126" spans="1:2" x14ac:dyDescent="0.2">
      <c r="A126" s="181" t="s">
        <v>456</v>
      </c>
      <c r="B126" s="181" t="s">
        <v>457</v>
      </c>
    </row>
    <row r="127" spans="1:2" x14ac:dyDescent="0.2">
      <c r="A127" s="181" t="s">
        <v>458</v>
      </c>
      <c r="B127" s="181" t="s">
        <v>148</v>
      </c>
    </row>
    <row r="128" spans="1:2" x14ac:dyDescent="0.2">
      <c r="A128" s="181" t="s">
        <v>459</v>
      </c>
      <c r="B128" s="181" t="s">
        <v>149</v>
      </c>
    </row>
    <row r="129" spans="1:2" x14ac:dyDescent="0.2">
      <c r="A129" s="181" t="s">
        <v>460</v>
      </c>
      <c r="B129" s="181" t="s">
        <v>150</v>
      </c>
    </row>
    <row r="130" spans="1:2" x14ac:dyDescent="0.2">
      <c r="A130" s="181" t="s">
        <v>461</v>
      </c>
      <c r="B130" s="181" t="s">
        <v>151</v>
      </c>
    </row>
    <row r="131" spans="1:2" x14ac:dyDescent="0.2">
      <c r="A131" s="181" t="s">
        <v>462</v>
      </c>
      <c r="B131" s="181" t="s">
        <v>152</v>
      </c>
    </row>
    <row r="132" spans="1:2" x14ac:dyDescent="0.2">
      <c r="A132" s="181" t="s">
        <v>463</v>
      </c>
      <c r="B132" s="181" t="s">
        <v>718</v>
      </c>
    </row>
    <row r="133" spans="1:2" x14ac:dyDescent="0.2">
      <c r="A133" s="181" t="s">
        <v>464</v>
      </c>
      <c r="B133" s="181" t="s">
        <v>153</v>
      </c>
    </row>
    <row r="134" spans="1:2" x14ac:dyDescent="0.2">
      <c r="A134" s="181" t="s">
        <v>465</v>
      </c>
      <c r="B134" s="181" t="s">
        <v>154</v>
      </c>
    </row>
    <row r="135" spans="1:2" x14ac:dyDescent="0.2">
      <c r="A135" s="181" t="s">
        <v>466</v>
      </c>
      <c r="B135" s="181" t="s">
        <v>155</v>
      </c>
    </row>
    <row r="136" spans="1:2" x14ac:dyDescent="0.2">
      <c r="A136" s="181" t="s">
        <v>467</v>
      </c>
      <c r="B136" s="181" t="s">
        <v>156</v>
      </c>
    </row>
    <row r="137" spans="1:2" x14ac:dyDescent="0.2">
      <c r="A137" s="181" t="s">
        <v>468</v>
      </c>
      <c r="B137" s="181" t="s">
        <v>157</v>
      </c>
    </row>
    <row r="138" spans="1:2" x14ac:dyDescent="0.2">
      <c r="A138" s="181" t="s">
        <v>469</v>
      </c>
      <c r="B138" s="181" t="s">
        <v>719</v>
      </c>
    </row>
    <row r="139" spans="1:2" x14ac:dyDescent="0.2">
      <c r="A139" s="181" t="s">
        <v>470</v>
      </c>
      <c r="B139" s="181" t="s">
        <v>158</v>
      </c>
    </row>
    <row r="140" spans="1:2" x14ac:dyDescent="0.2">
      <c r="A140" s="181" t="s">
        <v>471</v>
      </c>
      <c r="B140" s="181" t="s">
        <v>720</v>
      </c>
    </row>
    <row r="141" spans="1:2" x14ac:dyDescent="0.2">
      <c r="A141" s="181" t="s">
        <v>472</v>
      </c>
      <c r="B141" s="181" t="s">
        <v>721</v>
      </c>
    </row>
    <row r="142" spans="1:2" x14ac:dyDescent="0.2">
      <c r="A142" s="181" t="s">
        <v>473</v>
      </c>
      <c r="B142" s="181" t="s">
        <v>159</v>
      </c>
    </row>
    <row r="143" spans="1:2" x14ac:dyDescent="0.2">
      <c r="A143" s="181" t="s">
        <v>474</v>
      </c>
      <c r="B143" s="181" t="s">
        <v>160</v>
      </c>
    </row>
    <row r="144" spans="1:2" x14ac:dyDescent="0.2">
      <c r="A144" s="181" t="s">
        <v>475</v>
      </c>
      <c r="B144" s="181" t="s">
        <v>161</v>
      </c>
    </row>
    <row r="145" spans="1:2" x14ac:dyDescent="0.2">
      <c r="A145" s="181" t="s">
        <v>476</v>
      </c>
      <c r="B145" s="181" t="s">
        <v>162</v>
      </c>
    </row>
    <row r="146" spans="1:2" x14ac:dyDescent="0.2">
      <c r="A146" s="181" t="s">
        <v>477</v>
      </c>
      <c r="B146" s="181" t="s">
        <v>722</v>
      </c>
    </row>
    <row r="147" spans="1:2" x14ac:dyDescent="0.2">
      <c r="A147" s="181" t="s">
        <v>478</v>
      </c>
      <c r="B147" s="181" t="s">
        <v>163</v>
      </c>
    </row>
    <row r="148" spans="1:2" x14ac:dyDescent="0.2">
      <c r="A148" s="181" t="s">
        <v>479</v>
      </c>
      <c r="B148" s="181" t="s">
        <v>164</v>
      </c>
    </row>
    <row r="149" spans="1:2" x14ac:dyDescent="0.2">
      <c r="A149" s="181" t="s">
        <v>480</v>
      </c>
      <c r="B149" s="181" t="s">
        <v>723</v>
      </c>
    </row>
    <row r="150" spans="1:2" x14ac:dyDescent="0.2">
      <c r="A150" s="181" t="s">
        <v>481</v>
      </c>
      <c r="B150" s="181" t="s">
        <v>724</v>
      </c>
    </row>
    <row r="151" spans="1:2" x14ac:dyDescent="0.2">
      <c r="A151" s="181" t="s">
        <v>482</v>
      </c>
      <c r="B151" s="181" t="s">
        <v>165</v>
      </c>
    </row>
    <row r="152" spans="1:2" x14ac:dyDescent="0.2">
      <c r="A152" s="181" t="s">
        <v>483</v>
      </c>
      <c r="B152" s="181" t="s">
        <v>166</v>
      </c>
    </row>
    <row r="153" spans="1:2" x14ac:dyDescent="0.2">
      <c r="A153" s="181" t="s">
        <v>484</v>
      </c>
      <c r="B153" s="181" t="s">
        <v>167</v>
      </c>
    </row>
    <row r="154" spans="1:2" x14ac:dyDescent="0.2">
      <c r="A154" s="181" t="s">
        <v>485</v>
      </c>
      <c r="B154" s="181" t="s">
        <v>168</v>
      </c>
    </row>
    <row r="155" spans="1:2" x14ac:dyDescent="0.2">
      <c r="A155" s="181" t="s">
        <v>486</v>
      </c>
      <c r="B155" s="181" t="s">
        <v>169</v>
      </c>
    </row>
    <row r="156" spans="1:2" x14ac:dyDescent="0.2">
      <c r="A156" s="181" t="s">
        <v>487</v>
      </c>
      <c r="B156" s="181" t="s">
        <v>725</v>
      </c>
    </row>
    <row r="157" spans="1:2" x14ac:dyDescent="0.2">
      <c r="A157" s="181" t="s">
        <v>488</v>
      </c>
      <c r="B157" s="181" t="s">
        <v>170</v>
      </c>
    </row>
    <row r="158" spans="1:2" x14ac:dyDescent="0.2">
      <c r="A158" s="181" t="s">
        <v>489</v>
      </c>
      <c r="B158" s="181" t="s">
        <v>171</v>
      </c>
    </row>
    <row r="159" spans="1:2" x14ac:dyDescent="0.2">
      <c r="A159" s="181" t="s">
        <v>490</v>
      </c>
      <c r="B159" s="181" t="s">
        <v>172</v>
      </c>
    </row>
    <row r="160" spans="1:2" x14ac:dyDescent="0.2">
      <c r="A160" s="181" t="s">
        <v>491</v>
      </c>
      <c r="B160" s="181" t="s">
        <v>173</v>
      </c>
    </row>
    <row r="161" spans="1:2" x14ac:dyDescent="0.2">
      <c r="A161" s="181" t="s">
        <v>492</v>
      </c>
      <c r="B161" s="181" t="s">
        <v>174</v>
      </c>
    </row>
    <row r="162" spans="1:2" x14ac:dyDescent="0.2">
      <c r="A162" s="181" t="s">
        <v>493</v>
      </c>
      <c r="B162" s="181" t="s">
        <v>726</v>
      </c>
    </row>
    <row r="163" spans="1:2" x14ac:dyDescent="0.2">
      <c r="A163" s="181" t="s">
        <v>494</v>
      </c>
      <c r="B163" s="181" t="s">
        <v>175</v>
      </c>
    </row>
    <row r="164" spans="1:2" x14ac:dyDescent="0.2">
      <c r="A164" s="181" t="s">
        <v>495</v>
      </c>
      <c r="B164" s="181" t="s">
        <v>727</v>
      </c>
    </row>
    <row r="165" spans="1:2" x14ac:dyDescent="0.2">
      <c r="A165" s="181" t="s">
        <v>496</v>
      </c>
      <c r="B165" s="181" t="s">
        <v>176</v>
      </c>
    </row>
    <row r="166" spans="1:2" x14ac:dyDescent="0.2">
      <c r="A166" s="181" t="s">
        <v>497</v>
      </c>
      <c r="B166" s="181" t="s">
        <v>177</v>
      </c>
    </row>
    <row r="167" spans="1:2" x14ac:dyDescent="0.2">
      <c r="A167" s="181" t="s">
        <v>498</v>
      </c>
      <c r="B167" s="181" t="s">
        <v>178</v>
      </c>
    </row>
    <row r="168" spans="1:2" x14ac:dyDescent="0.2">
      <c r="A168" s="181" t="s">
        <v>499</v>
      </c>
      <c r="B168" s="181" t="s">
        <v>179</v>
      </c>
    </row>
    <row r="169" spans="1:2" x14ac:dyDescent="0.2">
      <c r="A169" s="181" t="s">
        <v>500</v>
      </c>
      <c r="B169" s="181" t="s">
        <v>728</v>
      </c>
    </row>
    <row r="170" spans="1:2" x14ac:dyDescent="0.2">
      <c r="A170" s="181" t="s">
        <v>501</v>
      </c>
      <c r="B170" s="181" t="s">
        <v>180</v>
      </c>
    </row>
    <row r="171" spans="1:2" x14ac:dyDescent="0.2">
      <c r="A171" s="181" t="s">
        <v>502</v>
      </c>
      <c r="B171" s="181" t="s">
        <v>181</v>
      </c>
    </row>
    <row r="172" spans="1:2" x14ac:dyDescent="0.2">
      <c r="A172" s="181" t="s">
        <v>503</v>
      </c>
      <c r="B172" s="181" t="s">
        <v>729</v>
      </c>
    </row>
    <row r="173" spans="1:2" x14ac:dyDescent="0.2">
      <c r="A173" s="181" t="s">
        <v>504</v>
      </c>
      <c r="B173" s="181" t="s">
        <v>182</v>
      </c>
    </row>
    <row r="174" spans="1:2" x14ac:dyDescent="0.2">
      <c r="A174" s="181" t="s">
        <v>505</v>
      </c>
      <c r="B174" s="181" t="s">
        <v>730</v>
      </c>
    </row>
    <row r="175" spans="1:2" x14ac:dyDescent="0.2">
      <c r="A175" s="181" t="s">
        <v>506</v>
      </c>
      <c r="B175" s="181" t="s">
        <v>731</v>
      </c>
    </row>
    <row r="176" spans="1:2" x14ac:dyDescent="0.2">
      <c r="A176" s="181" t="s">
        <v>507</v>
      </c>
      <c r="B176" s="181" t="s">
        <v>183</v>
      </c>
    </row>
    <row r="177" spans="1:2" x14ac:dyDescent="0.2">
      <c r="A177" s="181" t="s">
        <v>508</v>
      </c>
      <c r="B177" s="181" t="s">
        <v>184</v>
      </c>
    </row>
    <row r="178" spans="1:2" x14ac:dyDescent="0.2">
      <c r="A178" s="181" t="s">
        <v>509</v>
      </c>
      <c r="B178" s="181" t="s">
        <v>185</v>
      </c>
    </row>
    <row r="179" spans="1:2" x14ac:dyDescent="0.2">
      <c r="A179" s="181" t="s">
        <v>510</v>
      </c>
      <c r="B179" s="181" t="s">
        <v>186</v>
      </c>
    </row>
    <row r="180" spans="1:2" x14ac:dyDescent="0.2">
      <c r="A180" s="181" t="s">
        <v>511</v>
      </c>
      <c r="B180" s="181" t="s">
        <v>187</v>
      </c>
    </row>
    <row r="181" spans="1:2" x14ac:dyDescent="0.2">
      <c r="A181" s="181" t="s">
        <v>512</v>
      </c>
      <c r="B181" s="181" t="s">
        <v>188</v>
      </c>
    </row>
    <row r="182" spans="1:2" x14ac:dyDescent="0.2">
      <c r="A182" s="181" t="s">
        <v>513</v>
      </c>
      <c r="B182" s="181" t="s">
        <v>189</v>
      </c>
    </row>
    <row r="183" spans="1:2" x14ac:dyDescent="0.2">
      <c r="A183" s="181" t="s">
        <v>514</v>
      </c>
      <c r="B183" s="181" t="s">
        <v>190</v>
      </c>
    </row>
    <row r="184" spans="1:2" x14ac:dyDescent="0.2">
      <c r="A184" s="181" t="s">
        <v>515</v>
      </c>
      <c r="B184" s="181" t="s">
        <v>191</v>
      </c>
    </row>
    <row r="185" spans="1:2" x14ac:dyDescent="0.2">
      <c r="A185" s="181" t="s">
        <v>516</v>
      </c>
      <c r="B185" s="181" t="s">
        <v>192</v>
      </c>
    </row>
    <row r="186" spans="1:2" x14ac:dyDescent="0.2">
      <c r="A186" s="181" t="s">
        <v>517</v>
      </c>
      <c r="B186" s="181" t="s">
        <v>193</v>
      </c>
    </row>
    <row r="187" spans="1:2" x14ac:dyDescent="0.2">
      <c r="A187" s="181" t="s">
        <v>518</v>
      </c>
      <c r="B187" s="181" t="s">
        <v>194</v>
      </c>
    </row>
    <row r="188" spans="1:2" x14ac:dyDescent="0.2">
      <c r="A188" s="181" t="s">
        <v>519</v>
      </c>
      <c r="B188" s="181" t="s">
        <v>195</v>
      </c>
    </row>
    <row r="189" spans="1:2" x14ac:dyDescent="0.2">
      <c r="A189" s="181" t="s">
        <v>520</v>
      </c>
      <c r="B189" s="181" t="s">
        <v>196</v>
      </c>
    </row>
    <row r="190" spans="1:2" x14ac:dyDescent="0.2">
      <c r="A190" s="181" t="s">
        <v>521</v>
      </c>
      <c r="B190" s="181" t="s">
        <v>197</v>
      </c>
    </row>
    <row r="191" spans="1:2" x14ac:dyDescent="0.2">
      <c r="A191" s="181" t="s">
        <v>522</v>
      </c>
      <c r="B191" s="181" t="s">
        <v>198</v>
      </c>
    </row>
    <row r="192" spans="1:2" x14ac:dyDescent="0.2">
      <c r="A192" s="181" t="s">
        <v>523</v>
      </c>
      <c r="B192" s="181" t="s">
        <v>199</v>
      </c>
    </row>
    <row r="193" spans="1:2" x14ac:dyDescent="0.2">
      <c r="A193" s="181" t="s">
        <v>524</v>
      </c>
      <c r="B193" s="181" t="s">
        <v>200</v>
      </c>
    </row>
    <row r="194" spans="1:2" x14ac:dyDescent="0.2">
      <c r="A194" s="181" t="s">
        <v>525</v>
      </c>
      <c r="B194" s="181" t="s">
        <v>201</v>
      </c>
    </row>
    <row r="195" spans="1:2" x14ac:dyDescent="0.2">
      <c r="A195" s="181" t="s">
        <v>526</v>
      </c>
      <c r="B195" s="181" t="s">
        <v>202</v>
      </c>
    </row>
    <row r="196" spans="1:2" x14ac:dyDescent="0.2">
      <c r="A196" s="181" t="s">
        <v>527</v>
      </c>
      <c r="B196" s="181" t="s">
        <v>732</v>
      </c>
    </row>
    <row r="197" spans="1:2" x14ac:dyDescent="0.2">
      <c r="A197" s="181" t="s">
        <v>528</v>
      </c>
      <c r="B197" s="181" t="s">
        <v>203</v>
      </c>
    </row>
    <row r="198" spans="1:2" x14ac:dyDescent="0.2">
      <c r="A198" s="181" t="s">
        <v>529</v>
      </c>
      <c r="B198" s="181" t="s">
        <v>204</v>
      </c>
    </row>
    <row r="199" spans="1:2" x14ac:dyDescent="0.2">
      <c r="A199" s="181" t="s">
        <v>530</v>
      </c>
      <c r="B199" s="181" t="s">
        <v>205</v>
      </c>
    </row>
    <row r="200" spans="1:2" x14ac:dyDescent="0.2">
      <c r="A200" s="181" t="s">
        <v>531</v>
      </c>
      <c r="B200" s="181" t="s">
        <v>206</v>
      </c>
    </row>
    <row r="201" spans="1:2" x14ac:dyDescent="0.2">
      <c r="A201" s="181" t="s">
        <v>532</v>
      </c>
      <c r="B201" s="181" t="s">
        <v>207</v>
      </c>
    </row>
    <row r="202" spans="1:2" x14ac:dyDescent="0.2">
      <c r="A202" s="181" t="s">
        <v>533</v>
      </c>
      <c r="B202" s="181" t="s">
        <v>534</v>
      </c>
    </row>
    <row r="203" spans="1:2" x14ac:dyDescent="0.2">
      <c r="A203" s="181" t="s">
        <v>535</v>
      </c>
      <c r="B203" s="181" t="s">
        <v>733</v>
      </c>
    </row>
    <row r="204" spans="1:2" x14ac:dyDescent="0.2">
      <c r="A204" s="181" t="s">
        <v>536</v>
      </c>
      <c r="B204" s="181" t="s">
        <v>208</v>
      </c>
    </row>
    <row r="205" spans="1:2" x14ac:dyDescent="0.2">
      <c r="A205" s="181" t="s">
        <v>537</v>
      </c>
      <c r="B205" s="181" t="s">
        <v>209</v>
      </c>
    </row>
    <row r="206" spans="1:2" x14ac:dyDescent="0.2">
      <c r="A206" s="181" t="s">
        <v>538</v>
      </c>
      <c r="B206" s="181" t="s">
        <v>210</v>
      </c>
    </row>
    <row r="207" spans="1:2" x14ac:dyDescent="0.2">
      <c r="A207" s="181" t="s">
        <v>539</v>
      </c>
      <c r="B207" s="181" t="s">
        <v>211</v>
      </c>
    </row>
    <row r="208" spans="1:2" x14ac:dyDescent="0.2">
      <c r="A208" s="181" t="s">
        <v>540</v>
      </c>
      <c r="B208" s="181" t="s">
        <v>734</v>
      </c>
    </row>
    <row r="209" spans="1:2" x14ac:dyDescent="0.2">
      <c r="A209" s="181" t="s">
        <v>541</v>
      </c>
      <c r="B209" s="181" t="s">
        <v>735</v>
      </c>
    </row>
    <row r="210" spans="1:2" x14ac:dyDescent="0.2">
      <c r="A210" s="181" t="s">
        <v>542</v>
      </c>
      <c r="B210" s="181" t="s">
        <v>212</v>
      </c>
    </row>
    <row r="211" spans="1:2" x14ac:dyDescent="0.2">
      <c r="A211" s="181" t="s">
        <v>543</v>
      </c>
      <c r="B211" s="181" t="s">
        <v>736</v>
      </c>
    </row>
    <row r="212" spans="1:2" x14ac:dyDescent="0.2">
      <c r="A212" s="181" t="s">
        <v>544</v>
      </c>
      <c r="B212" s="181" t="s">
        <v>737</v>
      </c>
    </row>
    <row r="213" spans="1:2" x14ac:dyDescent="0.2">
      <c r="A213" s="181" t="s">
        <v>545</v>
      </c>
      <c r="B213" s="181" t="s">
        <v>213</v>
      </c>
    </row>
    <row r="214" spans="1:2" x14ac:dyDescent="0.2">
      <c r="A214" s="181" t="s">
        <v>546</v>
      </c>
      <c r="B214" s="181" t="s">
        <v>214</v>
      </c>
    </row>
    <row r="215" spans="1:2" x14ac:dyDescent="0.2">
      <c r="A215" s="181" t="s">
        <v>547</v>
      </c>
      <c r="B215" s="181" t="s">
        <v>738</v>
      </c>
    </row>
    <row r="216" spans="1:2" x14ac:dyDescent="0.2">
      <c r="A216" s="181" t="s">
        <v>548</v>
      </c>
      <c r="B216" s="181" t="s">
        <v>739</v>
      </c>
    </row>
    <row r="217" spans="1:2" x14ac:dyDescent="0.2">
      <c r="A217" s="181" t="s">
        <v>549</v>
      </c>
      <c r="B217" s="181" t="s">
        <v>740</v>
      </c>
    </row>
    <row r="218" spans="1:2" x14ac:dyDescent="0.2">
      <c r="A218" s="181" t="s">
        <v>550</v>
      </c>
      <c r="B218" s="181" t="s">
        <v>215</v>
      </c>
    </row>
    <row r="219" spans="1:2" x14ac:dyDescent="0.2">
      <c r="A219" s="181" t="s">
        <v>551</v>
      </c>
      <c r="B219" s="181" t="s">
        <v>216</v>
      </c>
    </row>
    <row r="220" spans="1:2" x14ac:dyDescent="0.2">
      <c r="A220" s="181" t="s">
        <v>552</v>
      </c>
      <c r="B220" s="181" t="s">
        <v>217</v>
      </c>
    </row>
    <row r="221" spans="1:2" x14ac:dyDescent="0.2">
      <c r="A221" s="181" t="s">
        <v>553</v>
      </c>
      <c r="B221" s="181" t="s">
        <v>741</v>
      </c>
    </row>
    <row r="222" spans="1:2" x14ac:dyDescent="0.2">
      <c r="A222" s="181" t="s">
        <v>554</v>
      </c>
      <c r="B222" s="181" t="s">
        <v>218</v>
      </c>
    </row>
    <row r="223" spans="1:2" x14ac:dyDescent="0.2">
      <c r="A223" s="181" t="s">
        <v>555</v>
      </c>
      <c r="B223" s="181" t="s">
        <v>219</v>
      </c>
    </row>
    <row r="224" spans="1:2" x14ac:dyDescent="0.2">
      <c r="A224" s="181" t="s">
        <v>556</v>
      </c>
      <c r="B224" s="181" t="s">
        <v>220</v>
      </c>
    </row>
    <row r="225" spans="1:2" x14ac:dyDescent="0.2">
      <c r="A225" s="181" t="s">
        <v>663</v>
      </c>
      <c r="B225" s="181" t="s">
        <v>664</v>
      </c>
    </row>
    <row r="226" spans="1:2" x14ac:dyDescent="0.2">
      <c r="A226" s="181" t="s">
        <v>742</v>
      </c>
      <c r="B226" s="181" t="s">
        <v>743</v>
      </c>
    </row>
    <row r="227" spans="1:2" x14ac:dyDescent="0.2">
      <c r="A227" s="181" t="s">
        <v>557</v>
      </c>
      <c r="B227" s="181" t="s">
        <v>744</v>
      </c>
    </row>
    <row r="228" spans="1:2" x14ac:dyDescent="0.2">
      <c r="A228" s="181" t="s">
        <v>558</v>
      </c>
      <c r="B228" s="181" t="s">
        <v>221</v>
      </c>
    </row>
    <row r="229" spans="1:2" x14ac:dyDescent="0.2">
      <c r="A229" s="181" t="s">
        <v>559</v>
      </c>
      <c r="B229" s="181" t="s">
        <v>745</v>
      </c>
    </row>
    <row r="230" spans="1:2" x14ac:dyDescent="0.2">
      <c r="A230" s="181" t="s">
        <v>560</v>
      </c>
      <c r="B230" s="181" t="s">
        <v>222</v>
      </c>
    </row>
    <row r="231" spans="1:2" x14ac:dyDescent="0.2">
      <c r="A231" s="181" t="s">
        <v>561</v>
      </c>
      <c r="B231" s="181" t="s">
        <v>746</v>
      </c>
    </row>
    <row r="232" spans="1:2" x14ac:dyDescent="0.2">
      <c r="A232" s="181" t="s">
        <v>771</v>
      </c>
      <c r="B232" s="181" t="s">
        <v>772</v>
      </c>
    </row>
    <row r="233" spans="1:2" x14ac:dyDescent="0.2">
      <c r="A233" s="181" t="s">
        <v>562</v>
      </c>
      <c r="B233" s="181" t="s">
        <v>223</v>
      </c>
    </row>
    <row r="234" spans="1:2" x14ac:dyDescent="0.2">
      <c r="A234" s="181" t="s">
        <v>563</v>
      </c>
      <c r="B234" s="181" t="s">
        <v>224</v>
      </c>
    </row>
    <row r="235" spans="1:2" x14ac:dyDescent="0.2">
      <c r="A235" s="181" t="s">
        <v>564</v>
      </c>
      <c r="B235" s="181" t="s">
        <v>225</v>
      </c>
    </row>
    <row r="236" spans="1:2" x14ac:dyDescent="0.2">
      <c r="A236" s="181" t="s">
        <v>565</v>
      </c>
      <c r="B236" s="181" t="s">
        <v>747</v>
      </c>
    </row>
    <row r="237" spans="1:2" x14ac:dyDescent="0.2">
      <c r="A237" s="181" t="s">
        <v>566</v>
      </c>
      <c r="B237" s="181" t="s">
        <v>226</v>
      </c>
    </row>
    <row r="238" spans="1:2" x14ac:dyDescent="0.2">
      <c r="A238" s="181" t="s">
        <v>567</v>
      </c>
      <c r="B238" s="181" t="s">
        <v>227</v>
      </c>
    </row>
    <row r="239" spans="1:2" x14ac:dyDescent="0.2">
      <c r="A239" s="181" t="s">
        <v>568</v>
      </c>
      <c r="B239" s="181" t="s">
        <v>569</v>
      </c>
    </row>
    <row r="240" spans="1:2" x14ac:dyDescent="0.2">
      <c r="A240" s="181" t="s">
        <v>570</v>
      </c>
      <c r="B240" s="181" t="s">
        <v>228</v>
      </c>
    </row>
    <row r="241" spans="1:2" x14ac:dyDescent="0.2">
      <c r="A241" s="181" t="s">
        <v>571</v>
      </c>
      <c r="B241" s="181" t="s">
        <v>748</v>
      </c>
    </row>
    <row r="242" spans="1:2" x14ac:dyDescent="0.2">
      <c r="A242" s="181" t="s">
        <v>572</v>
      </c>
      <c r="B242" s="181" t="s">
        <v>229</v>
      </c>
    </row>
    <row r="243" spans="1:2" x14ac:dyDescent="0.2">
      <c r="A243" s="181" t="s">
        <v>573</v>
      </c>
      <c r="B243" s="181" t="s">
        <v>230</v>
      </c>
    </row>
    <row r="244" spans="1:2" x14ac:dyDescent="0.2">
      <c r="A244" s="181" t="s">
        <v>574</v>
      </c>
      <c r="B244" s="181" t="s">
        <v>231</v>
      </c>
    </row>
    <row r="245" spans="1:2" x14ac:dyDescent="0.2">
      <c r="A245" s="181" t="s">
        <v>575</v>
      </c>
      <c r="B245" s="181" t="s">
        <v>749</v>
      </c>
    </row>
    <row r="246" spans="1:2" x14ac:dyDescent="0.2">
      <c r="A246" s="181" t="s">
        <v>576</v>
      </c>
      <c r="B246" s="181" t="s">
        <v>232</v>
      </c>
    </row>
    <row r="247" spans="1:2" x14ac:dyDescent="0.2">
      <c r="A247" s="181" t="s">
        <v>577</v>
      </c>
      <c r="B247" s="181" t="s">
        <v>233</v>
      </c>
    </row>
    <row r="248" spans="1:2" x14ac:dyDescent="0.2">
      <c r="A248" s="181" t="s">
        <v>578</v>
      </c>
      <c r="B248" s="181" t="s">
        <v>234</v>
      </c>
    </row>
    <row r="249" spans="1:2" x14ac:dyDescent="0.2">
      <c r="A249" s="181" t="s">
        <v>579</v>
      </c>
      <c r="B249" s="181" t="s">
        <v>235</v>
      </c>
    </row>
    <row r="250" spans="1:2" x14ac:dyDescent="0.2">
      <c r="A250" s="181" t="s">
        <v>580</v>
      </c>
      <c r="B250" s="181" t="s">
        <v>236</v>
      </c>
    </row>
    <row r="251" spans="1:2" x14ac:dyDescent="0.2">
      <c r="A251" s="181" t="s">
        <v>581</v>
      </c>
      <c r="B251" s="181" t="s">
        <v>237</v>
      </c>
    </row>
    <row r="252" spans="1:2" x14ac:dyDescent="0.2">
      <c r="A252" s="181" t="s">
        <v>582</v>
      </c>
      <c r="B252" s="181" t="s">
        <v>238</v>
      </c>
    </row>
    <row r="253" spans="1:2" x14ac:dyDescent="0.2">
      <c r="A253" s="181" t="s">
        <v>583</v>
      </c>
      <c r="B253" s="181" t="s">
        <v>750</v>
      </c>
    </row>
    <row r="254" spans="1:2" x14ac:dyDescent="0.2">
      <c r="A254" s="181" t="s">
        <v>584</v>
      </c>
      <c r="B254" s="181" t="s">
        <v>239</v>
      </c>
    </row>
    <row r="255" spans="1:2" x14ac:dyDescent="0.2">
      <c r="A255" s="181" t="s">
        <v>585</v>
      </c>
      <c r="B255" s="181" t="s">
        <v>751</v>
      </c>
    </row>
    <row r="256" spans="1:2" x14ac:dyDescent="0.2">
      <c r="A256" s="181" t="s">
        <v>586</v>
      </c>
      <c r="B256" s="181" t="s">
        <v>240</v>
      </c>
    </row>
    <row r="257" spans="1:2" x14ac:dyDescent="0.2">
      <c r="A257" s="181" t="s">
        <v>752</v>
      </c>
      <c r="B257" s="181" t="s">
        <v>753</v>
      </c>
    </row>
    <row r="258" spans="1:2" x14ac:dyDescent="0.2">
      <c r="A258" s="181" t="s">
        <v>587</v>
      </c>
      <c r="B258" s="181" t="s">
        <v>241</v>
      </c>
    </row>
    <row r="259" spans="1:2" x14ac:dyDescent="0.2">
      <c r="A259" s="181" t="s">
        <v>588</v>
      </c>
      <c r="B259" s="181" t="s">
        <v>242</v>
      </c>
    </row>
    <row r="260" spans="1:2" x14ac:dyDescent="0.2">
      <c r="A260" s="181" t="s">
        <v>589</v>
      </c>
      <c r="B260" s="181" t="s">
        <v>243</v>
      </c>
    </row>
    <row r="261" spans="1:2" x14ac:dyDescent="0.2">
      <c r="A261" s="181" t="s">
        <v>590</v>
      </c>
      <c r="B261" s="181" t="s">
        <v>244</v>
      </c>
    </row>
    <row r="262" spans="1:2" x14ac:dyDescent="0.2">
      <c r="A262" s="181" t="s">
        <v>591</v>
      </c>
      <c r="B262" s="181" t="s">
        <v>245</v>
      </c>
    </row>
    <row r="263" spans="1:2" x14ac:dyDescent="0.2">
      <c r="A263" s="181" t="s">
        <v>592</v>
      </c>
      <c r="B263" s="181" t="s">
        <v>246</v>
      </c>
    </row>
    <row r="264" spans="1:2" x14ac:dyDescent="0.2">
      <c r="A264" s="181" t="s">
        <v>593</v>
      </c>
      <c r="B264" s="181" t="s">
        <v>247</v>
      </c>
    </row>
    <row r="265" spans="1:2" x14ac:dyDescent="0.2">
      <c r="A265" s="181" t="s">
        <v>594</v>
      </c>
      <c r="B265" s="181" t="s">
        <v>248</v>
      </c>
    </row>
    <row r="266" spans="1:2" x14ac:dyDescent="0.2">
      <c r="A266" s="181" t="s">
        <v>595</v>
      </c>
      <c r="B266" s="181" t="s">
        <v>249</v>
      </c>
    </row>
    <row r="267" spans="1:2" x14ac:dyDescent="0.2">
      <c r="A267" s="181" t="s">
        <v>596</v>
      </c>
      <c r="B267" s="181" t="s">
        <v>250</v>
      </c>
    </row>
    <row r="268" spans="1:2" x14ac:dyDescent="0.2">
      <c r="A268" s="181" t="s">
        <v>597</v>
      </c>
      <c r="B268" s="181" t="s">
        <v>251</v>
      </c>
    </row>
    <row r="269" spans="1:2" x14ac:dyDescent="0.2">
      <c r="A269" s="181" t="s">
        <v>598</v>
      </c>
      <c r="B269" s="181" t="s">
        <v>252</v>
      </c>
    </row>
    <row r="270" spans="1:2" x14ac:dyDescent="0.2">
      <c r="A270" s="181" t="s">
        <v>599</v>
      </c>
      <c r="B270" s="181" t="s">
        <v>754</v>
      </c>
    </row>
    <row r="271" spans="1:2" x14ac:dyDescent="0.2">
      <c r="A271" s="181" t="s">
        <v>600</v>
      </c>
      <c r="B271" s="181" t="s">
        <v>253</v>
      </c>
    </row>
    <row r="272" spans="1:2" x14ac:dyDescent="0.2">
      <c r="A272" s="181" t="s">
        <v>601</v>
      </c>
      <c r="B272" s="181" t="s">
        <v>254</v>
      </c>
    </row>
    <row r="273" spans="1:2" x14ac:dyDescent="0.2">
      <c r="A273" s="181" t="s">
        <v>602</v>
      </c>
      <c r="B273" s="181" t="s">
        <v>755</v>
      </c>
    </row>
    <row r="274" spans="1:2" x14ac:dyDescent="0.2">
      <c r="A274" s="181" t="s">
        <v>603</v>
      </c>
      <c r="B274" s="181" t="s">
        <v>255</v>
      </c>
    </row>
    <row r="275" spans="1:2" x14ac:dyDescent="0.2">
      <c r="A275" s="181" t="s">
        <v>604</v>
      </c>
      <c r="B275" s="181" t="s">
        <v>256</v>
      </c>
    </row>
    <row r="276" spans="1:2" x14ac:dyDescent="0.2">
      <c r="A276" s="181" t="s">
        <v>605</v>
      </c>
      <c r="B276" s="181" t="s">
        <v>257</v>
      </c>
    </row>
    <row r="277" spans="1:2" x14ac:dyDescent="0.2">
      <c r="A277" s="181" t="s">
        <v>606</v>
      </c>
      <c r="B277" s="181" t="s">
        <v>756</v>
      </c>
    </row>
    <row r="278" spans="1:2" x14ac:dyDescent="0.2">
      <c r="A278" s="181" t="s">
        <v>607</v>
      </c>
      <c r="B278" s="181" t="s">
        <v>258</v>
      </c>
    </row>
    <row r="279" spans="1:2" x14ac:dyDescent="0.2">
      <c r="A279" s="181" t="s">
        <v>608</v>
      </c>
      <c r="B279" s="181" t="s">
        <v>757</v>
      </c>
    </row>
    <row r="280" spans="1:2" x14ac:dyDescent="0.2">
      <c r="A280" s="181" t="s">
        <v>609</v>
      </c>
      <c r="B280" s="181" t="s">
        <v>758</v>
      </c>
    </row>
    <row r="281" spans="1:2" x14ac:dyDescent="0.2">
      <c r="A281" s="181" t="s">
        <v>610</v>
      </c>
      <c r="B281" s="181" t="s">
        <v>759</v>
      </c>
    </row>
    <row r="282" spans="1:2" x14ac:dyDescent="0.2">
      <c r="A282" s="181" t="s">
        <v>611</v>
      </c>
      <c r="B282" s="181" t="s">
        <v>760</v>
      </c>
    </row>
    <row r="283" spans="1:2" x14ac:dyDescent="0.2">
      <c r="A283" s="181" t="s">
        <v>612</v>
      </c>
      <c r="B283" s="181" t="s">
        <v>259</v>
      </c>
    </row>
    <row r="284" spans="1:2" x14ac:dyDescent="0.2">
      <c r="A284" s="181" t="s">
        <v>613</v>
      </c>
      <c r="B284" s="181" t="s">
        <v>260</v>
      </c>
    </row>
    <row r="285" spans="1:2" x14ac:dyDescent="0.2">
      <c r="A285" s="181" t="s">
        <v>614</v>
      </c>
      <c r="B285" s="181" t="s">
        <v>761</v>
      </c>
    </row>
    <row r="286" spans="1:2" x14ac:dyDescent="0.2">
      <c r="A286" s="181" t="s">
        <v>615</v>
      </c>
      <c r="B286" s="181" t="s">
        <v>261</v>
      </c>
    </row>
    <row r="287" spans="1:2" x14ac:dyDescent="0.2">
      <c r="A287" s="181" t="s">
        <v>616</v>
      </c>
      <c r="B287" s="181" t="s">
        <v>262</v>
      </c>
    </row>
    <row r="288" spans="1:2" x14ac:dyDescent="0.2">
      <c r="A288" s="181" t="s">
        <v>617</v>
      </c>
      <c r="B288" s="181" t="s">
        <v>263</v>
      </c>
    </row>
    <row r="289" spans="1:2" x14ac:dyDescent="0.2">
      <c r="A289" s="181" t="s">
        <v>618</v>
      </c>
      <c r="B289" s="181" t="s">
        <v>264</v>
      </c>
    </row>
    <row r="290" spans="1:2" x14ac:dyDescent="0.2">
      <c r="A290" s="181" t="s">
        <v>619</v>
      </c>
      <c r="B290" s="181" t="s">
        <v>762</v>
      </c>
    </row>
    <row r="291" spans="1:2" x14ac:dyDescent="0.2">
      <c r="A291" s="181" t="s">
        <v>620</v>
      </c>
      <c r="B291" s="181" t="s">
        <v>265</v>
      </c>
    </row>
    <row r="292" spans="1:2" x14ac:dyDescent="0.2">
      <c r="A292" s="181" t="s">
        <v>621</v>
      </c>
      <c r="B292" s="181" t="s">
        <v>266</v>
      </c>
    </row>
    <row r="293" spans="1:2" x14ac:dyDescent="0.2">
      <c r="A293" s="181" t="s">
        <v>622</v>
      </c>
      <c r="B293" s="181" t="s">
        <v>267</v>
      </c>
    </row>
    <row r="294" spans="1:2" x14ac:dyDescent="0.2">
      <c r="A294" s="181" t="s">
        <v>623</v>
      </c>
      <c r="B294" s="181" t="s">
        <v>763</v>
      </c>
    </row>
    <row r="295" spans="1:2" x14ac:dyDescent="0.2">
      <c r="A295" s="181" t="s">
        <v>624</v>
      </c>
      <c r="B295" s="181" t="s">
        <v>268</v>
      </c>
    </row>
    <row r="296" spans="1:2" x14ac:dyDescent="0.2">
      <c r="A296" s="181" t="s">
        <v>625</v>
      </c>
      <c r="B296" s="181" t="s">
        <v>269</v>
      </c>
    </row>
    <row r="297" spans="1:2" x14ac:dyDescent="0.2">
      <c r="A297" s="181" t="s">
        <v>626</v>
      </c>
      <c r="B297" s="181" t="s">
        <v>270</v>
      </c>
    </row>
    <row r="298" spans="1:2" x14ac:dyDescent="0.2">
      <c r="A298" s="181" t="s">
        <v>627</v>
      </c>
      <c r="B298" s="181" t="s">
        <v>271</v>
      </c>
    </row>
    <row r="299" spans="1:2" x14ac:dyDescent="0.2">
      <c r="A299" s="181" t="s">
        <v>628</v>
      </c>
      <c r="B299" s="181" t="s">
        <v>272</v>
      </c>
    </row>
    <row r="300" spans="1:2" x14ac:dyDescent="0.2">
      <c r="A300" s="181" t="s">
        <v>629</v>
      </c>
      <c r="B300" s="181" t="s">
        <v>764</v>
      </c>
    </row>
    <row r="301" spans="1:2" x14ac:dyDescent="0.2">
      <c r="A301" s="181" t="s">
        <v>630</v>
      </c>
      <c r="B301" s="181" t="s">
        <v>765</v>
      </c>
    </row>
    <row r="302" spans="1:2" x14ac:dyDescent="0.2">
      <c r="A302" s="181" t="s">
        <v>631</v>
      </c>
      <c r="B302" s="181" t="s">
        <v>766</v>
      </c>
    </row>
    <row r="303" spans="1:2" x14ac:dyDescent="0.2">
      <c r="A303" s="181" t="s">
        <v>632</v>
      </c>
      <c r="B303" s="181" t="s">
        <v>767</v>
      </c>
    </row>
    <row r="304" spans="1:2" x14ac:dyDescent="0.2">
      <c r="A304" s="181" t="s">
        <v>633</v>
      </c>
      <c r="B304" s="181" t="s">
        <v>273</v>
      </c>
    </row>
    <row r="305" spans="1:2" x14ac:dyDescent="0.2">
      <c r="A305" s="181" t="s">
        <v>634</v>
      </c>
      <c r="B305" s="181" t="s">
        <v>768</v>
      </c>
    </row>
    <row r="306" spans="1:2" x14ac:dyDescent="0.2">
      <c r="A306" s="181" t="s">
        <v>635</v>
      </c>
      <c r="B306" s="181" t="s">
        <v>769</v>
      </c>
    </row>
    <row r="307" spans="1:2" x14ac:dyDescent="0.2">
      <c r="A307" s="181" t="s">
        <v>636</v>
      </c>
      <c r="B307" s="181" t="s">
        <v>770</v>
      </c>
    </row>
    <row r="308" spans="1:2" x14ac:dyDescent="0.2">
      <c r="A308" s="181" t="s">
        <v>637</v>
      </c>
      <c r="B308" s="181" t="s">
        <v>274</v>
      </c>
    </row>
    <row r="309" spans="1:2" x14ac:dyDescent="0.2">
      <c r="A309" s="181" t="s">
        <v>638</v>
      </c>
      <c r="B309" s="181" t="s">
        <v>275</v>
      </c>
    </row>
    <row r="310" spans="1:2" x14ac:dyDescent="0.2">
      <c r="A310" s="181" t="s">
        <v>639</v>
      </c>
      <c r="B310" s="181" t="s">
        <v>276</v>
      </c>
    </row>
    <row r="311" spans="1:2" x14ac:dyDescent="0.2">
      <c r="A311" s="181" t="s">
        <v>640</v>
      </c>
      <c r="B311" s="181" t="s">
        <v>277</v>
      </c>
    </row>
    <row r="312" spans="1:2" x14ac:dyDescent="0.2">
      <c r="A312" s="181" t="s">
        <v>641</v>
      </c>
      <c r="B312" s="181" t="s">
        <v>278</v>
      </c>
    </row>
    <row r="313" spans="1:2" x14ac:dyDescent="0.2">
      <c r="A313" s="181" t="s">
        <v>642</v>
      </c>
      <c r="B313" s="181" t="s">
        <v>279</v>
      </c>
    </row>
    <row r="314" spans="1:2" x14ac:dyDescent="0.2">
      <c r="A314" s="181" t="s">
        <v>643</v>
      </c>
      <c r="B314" s="181" t="s">
        <v>280</v>
      </c>
    </row>
    <row r="315" spans="1:2" x14ac:dyDescent="0.2">
      <c r="A315" s="181" t="s">
        <v>644</v>
      </c>
      <c r="B315" s="181" t="s">
        <v>281</v>
      </c>
    </row>
    <row r="316" spans="1:2" x14ac:dyDescent="0.2">
      <c r="A316" s="181" t="s">
        <v>645</v>
      </c>
      <c r="B316" s="181" t="s">
        <v>282</v>
      </c>
    </row>
    <row r="317" spans="1:2" x14ac:dyDescent="0.2">
      <c r="A317" s="181" t="s">
        <v>646</v>
      </c>
      <c r="B317" s="181" t="s">
        <v>283</v>
      </c>
    </row>
    <row r="318" spans="1:2" x14ac:dyDescent="0.2">
      <c r="A318" s="181" t="s">
        <v>647</v>
      </c>
      <c r="B318" s="181" t="s">
        <v>284</v>
      </c>
    </row>
    <row r="319" spans="1:2" x14ac:dyDescent="0.2">
      <c r="A319" s="181" t="s">
        <v>648</v>
      </c>
      <c r="B319" s="181" t="s">
        <v>285</v>
      </c>
    </row>
    <row r="320" spans="1:2" x14ac:dyDescent="0.2">
      <c r="A320" s="181" t="s">
        <v>649</v>
      </c>
      <c r="B320" s="181" t="s">
        <v>286</v>
      </c>
    </row>
    <row r="321" spans="1:2" x14ac:dyDescent="0.2">
      <c r="A321" s="181" t="s">
        <v>650</v>
      </c>
      <c r="B321" s="181" t="s">
        <v>287</v>
      </c>
    </row>
    <row r="322" spans="1:2" x14ac:dyDescent="0.2">
      <c r="A322" s="181" t="s">
        <v>651</v>
      </c>
      <c r="B322" s="181" t="s">
        <v>288</v>
      </c>
    </row>
    <row r="323" spans="1:2" x14ac:dyDescent="0.2">
      <c r="A323" s="181" t="s">
        <v>652</v>
      </c>
      <c r="B323" s="181" t="s">
        <v>289</v>
      </c>
    </row>
    <row r="324" spans="1:2" x14ac:dyDescent="0.2">
      <c r="A324" s="181" t="s">
        <v>653</v>
      </c>
      <c r="B324" s="181" t="s">
        <v>290</v>
      </c>
    </row>
    <row r="325" spans="1:2" x14ac:dyDescent="0.2">
      <c r="A325" s="181" t="s">
        <v>654</v>
      </c>
      <c r="B325" s="181" t="s">
        <v>291</v>
      </c>
    </row>
    <row r="326" spans="1:2" x14ac:dyDescent="0.2">
      <c r="A326" s="181" t="s">
        <v>655</v>
      </c>
      <c r="B326" s="181" t="s">
        <v>292</v>
      </c>
    </row>
    <row r="327" spans="1:2" x14ac:dyDescent="0.2">
      <c r="A327" s="181" t="s">
        <v>656</v>
      </c>
      <c r="B327" s="181" t="s">
        <v>293</v>
      </c>
    </row>
    <row r="328" spans="1:2" x14ac:dyDescent="0.2">
      <c r="A328" s="181" t="s">
        <v>657</v>
      </c>
      <c r="B328" s="181" t="s">
        <v>294</v>
      </c>
    </row>
    <row r="329" spans="1:2" x14ac:dyDescent="0.2">
      <c r="A329" s="181" t="s">
        <v>658</v>
      </c>
      <c r="B329" s="181" t="s">
        <v>295</v>
      </c>
    </row>
    <row r="330" spans="1:2" x14ac:dyDescent="0.2">
      <c r="A330" s="181" t="s">
        <v>659</v>
      </c>
      <c r="B330" s="181" t="s">
        <v>296</v>
      </c>
    </row>
    <row r="331" spans="1:2" x14ac:dyDescent="0.2">
      <c r="A331" s="181" t="s">
        <v>660</v>
      </c>
      <c r="B331" s="181" t="s">
        <v>297</v>
      </c>
    </row>
    <row r="332" spans="1:2" x14ac:dyDescent="0.2">
      <c r="A332" s="181" t="s">
        <v>661</v>
      </c>
      <c r="B332" s="181" t="s">
        <v>298</v>
      </c>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B16" sqref="B16:C17"/>
    </sheetView>
  </sheetViews>
  <sheetFormatPr defaultRowHeight="20.100000000000001" customHeight="1" x14ac:dyDescent="0.2"/>
  <cols>
    <col min="1" max="1" width="28.42578125" customWidth="1"/>
    <col min="2" max="2" width="13" customWidth="1"/>
    <col min="3" max="3" width="13.42578125" customWidth="1"/>
  </cols>
  <sheetData>
    <row r="1" spans="1:4" ht="20.100000000000001" customHeight="1" x14ac:dyDescent="0.2">
      <c r="A1" s="2"/>
    </row>
    <row r="2" spans="1:4" ht="20.100000000000001" customHeight="1" x14ac:dyDescent="0.2">
      <c r="A2" s="2"/>
    </row>
    <row r="3" spans="1:4" ht="20.100000000000001" customHeight="1" x14ac:dyDescent="0.2">
      <c r="B3" s="231" t="s">
        <v>303</v>
      </c>
      <c r="C3" s="231" t="s">
        <v>304</v>
      </c>
    </row>
    <row r="4" spans="1:4" ht="20.100000000000001" customHeight="1" x14ac:dyDescent="0.2">
      <c r="A4" s="176" t="s">
        <v>302</v>
      </c>
      <c r="B4" s="178">
        <v>1.06E-2</v>
      </c>
      <c r="C4" s="178">
        <f>B4</f>
        <v>1.06E-2</v>
      </c>
      <c r="D4" s="184"/>
    </row>
    <row r="5" spans="1:4" ht="20.100000000000001" customHeight="1" x14ac:dyDescent="0.2">
      <c r="B5" s="178"/>
      <c r="C5" s="178"/>
      <c r="D5" s="176"/>
    </row>
    <row r="6" spans="1:4" ht="20.100000000000001" customHeight="1" x14ac:dyDescent="0.2">
      <c r="A6" s="136" t="s">
        <v>310</v>
      </c>
      <c r="B6" s="178"/>
      <c r="C6" s="178"/>
      <c r="D6" s="176"/>
    </row>
    <row r="7" spans="1:4" ht="20.100000000000001" customHeight="1" x14ac:dyDescent="0.2">
      <c r="A7" t="s">
        <v>305</v>
      </c>
      <c r="B7" s="178">
        <v>7.6499999999999999E-2</v>
      </c>
      <c r="C7" s="180">
        <f>B7</f>
        <v>7.6499999999999999E-2</v>
      </c>
      <c r="D7" s="176"/>
    </row>
    <row r="8" spans="1:4" ht="20.100000000000001" customHeight="1" x14ac:dyDescent="0.2">
      <c r="A8" t="s">
        <v>306</v>
      </c>
      <c r="B8" s="229">
        <v>0.28011999999999998</v>
      </c>
      <c r="C8" s="182">
        <f>B8</f>
        <v>0.28011999999999998</v>
      </c>
      <c r="D8" s="176"/>
    </row>
    <row r="9" spans="1:4" ht="20.100000000000001" customHeight="1" x14ac:dyDescent="0.2">
      <c r="A9" t="s">
        <v>307</v>
      </c>
      <c r="B9" s="230">
        <v>0.23620000000000002</v>
      </c>
      <c r="C9" s="182">
        <f>B9</f>
        <v>0.23620000000000002</v>
      </c>
      <c r="D9" s="176"/>
    </row>
    <row r="10" spans="1:4" ht="20.100000000000001" customHeight="1" x14ac:dyDescent="0.2">
      <c r="A10" t="s">
        <v>308</v>
      </c>
      <c r="B10" s="178">
        <v>4.0000000000000002E-4</v>
      </c>
      <c r="C10" s="178">
        <f>B10</f>
        <v>4.0000000000000002E-4</v>
      </c>
      <c r="D10" s="176"/>
    </row>
    <row r="11" spans="1:4" ht="20.100000000000001" customHeight="1" x14ac:dyDescent="0.2">
      <c r="A11" t="s">
        <v>309</v>
      </c>
      <c r="B11" s="179">
        <v>1.5699999999999999E-2</v>
      </c>
      <c r="C11" s="183">
        <f>B11</f>
        <v>1.5699999999999999E-2</v>
      </c>
      <c r="D11" s="176"/>
    </row>
    <row r="12" spans="1:4" ht="20.100000000000001" customHeight="1" x14ac:dyDescent="0.2">
      <c r="A12" s="135" t="s">
        <v>311</v>
      </c>
      <c r="B12" s="178">
        <f>SUM(B7:B11)</f>
        <v>0.60892000000000002</v>
      </c>
      <c r="C12" s="178">
        <f>SUM(C7:C11)</f>
        <v>0.60892000000000002</v>
      </c>
      <c r="D12" s="176"/>
    </row>
    <row r="14" spans="1:4" ht="20.100000000000001" customHeight="1" x14ac:dyDescent="0.2">
      <c r="A14" t="s">
        <v>773</v>
      </c>
    </row>
    <row r="16" spans="1:4" ht="20.100000000000001" customHeight="1" x14ac:dyDescent="0.2">
      <c r="A16" s="185" t="s">
        <v>774</v>
      </c>
      <c r="B16" s="186">
        <v>0.37269999999999998</v>
      </c>
      <c r="C16" s="186">
        <v>0.37269999999999998</v>
      </c>
    </row>
    <row r="17" spans="1:3" ht="20.100000000000001" customHeight="1" x14ac:dyDescent="0.2">
      <c r="A17" s="185"/>
      <c r="B17" s="237" t="s">
        <v>815</v>
      </c>
      <c r="C17" s="237" t="s">
        <v>815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vt:lpstr>
      <vt:lpstr>Data</vt:lpstr>
      <vt:lpstr>revenue source code</vt:lpstr>
      <vt:lpstr>fringes and interest rates</vt:lpstr>
      <vt:lpstr>Data!Print_Titles</vt:lpstr>
      <vt:lpstr>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GilbeJ</dc:creator>
  <cp:lastModifiedBy>Clark, Christine</cp:lastModifiedBy>
  <cp:lastPrinted>2019-06-28T18:08:18Z</cp:lastPrinted>
  <dcterms:created xsi:type="dcterms:W3CDTF">2004-04-20T15:43:11Z</dcterms:created>
  <dcterms:modified xsi:type="dcterms:W3CDTF">2023-07-14T18:27:29Z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